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AP1\"/>
    </mc:Choice>
  </mc:AlternateContent>
  <xr:revisionPtr revIDLastSave="0" documentId="13_ncr:1_{CEDC2CCE-D5D8-4BB2-BBDC-7B2386BD5D91}" xr6:coauthVersionLast="47" xr6:coauthVersionMax="47" xr10:uidLastSave="{00000000-0000-0000-0000-000000000000}"/>
  <bookViews>
    <workbookView xWindow="-28920" yWindow="-75" windowWidth="29040" windowHeight="15720" xr2:uid="{850736A8-5702-4A35-BB77-2F67EF24D954}"/>
  </bookViews>
  <sheets>
    <sheet name="JUL WKSH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H77" i="1"/>
  <c r="J76" i="1"/>
  <c r="L77" i="1" s="1"/>
  <c r="L79" i="1" s="1"/>
  <c r="L75" i="1"/>
  <c r="J75" i="1"/>
  <c r="K77" i="1" s="1"/>
  <c r="J71" i="1"/>
  <c r="C71" i="1"/>
  <c r="J70" i="1"/>
  <c r="C70" i="1"/>
  <c r="H68" i="1"/>
  <c r="H72" i="1" s="1"/>
  <c r="H79" i="1" s="1"/>
  <c r="J67" i="1"/>
  <c r="J66" i="1"/>
  <c r="C65" i="1"/>
  <c r="B64" i="1"/>
  <c r="I58" i="1"/>
  <c r="H49" i="1"/>
  <c r="J48" i="1"/>
  <c r="L49" i="1" s="1"/>
  <c r="J47" i="1"/>
  <c r="K49" i="1" s="1"/>
  <c r="H44" i="1"/>
  <c r="H53" i="1" s="1"/>
  <c r="J43" i="1"/>
  <c r="J42" i="1"/>
  <c r="H40" i="1"/>
  <c r="J39" i="1"/>
  <c r="K40" i="1" s="1"/>
  <c r="K36" i="1"/>
  <c r="L47" i="1" s="1"/>
  <c r="G28" i="1"/>
  <c r="G27" i="1"/>
  <c r="J26" i="1"/>
  <c r="G26" i="1"/>
  <c r="H24" i="1"/>
  <c r="J23" i="1"/>
  <c r="J22" i="1"/>
  <c r="J21" i="1"/>
  <c r="H20" i="1"/>
  <c r="J19" i="1"/>
  <c r="J18" i="1"/>
  <c r="J17" i="1"/>
  <c r="H14" i="1"/>
  <c r="J13" i="1"/>
  <c r="H13" i="1"/>
  <c r="H58" i="1" s="1"/>
  <c r="J12" i="1"/>
  <c r="J10" i="1"/>
  <c r="K14" i="1" l="1"/>
  <c r="K24" i="1"/>
  <c r="H32" i="1"/>
  <c r="K68" i="1"/>
  <c r="K72" i="1" s="1"/>
  <c r="K79" i="1" s="1"/>
  <c r="L81" i="1" s="1"/>
  <c r="J28" i="1"/>
  <c r="K44" i="1"/>
  <c r="K53" i="1" s="1"/>
  <c r="L55" i="1" s="1"/>
  <c r="L60" i="1"/>
  <c r="J27" i="1"/>
  <c r="K29" i="1" s="1"/>
  <c r="K20" i="1"/>
  <c r="H29" i="1"/>
  <c r="L62" i="1"/>
  <c r="L33" i="1"/>
  <c r="K13" i="1"/>
  <c r="K58" i="1" l="1"/>
  <c r="K32" i="1"/>
</calcChain>
</file>

<file path=xl/sharedStrings.xml><?xml version="1.0" encoding="utf-8"?>
<sst xmlns="http://schemas.openxmlformats.org/spreadsheetml/2006/main" count="76" uniqueCount="53">
  <si>
    <t>COMMONWEALTH OF KENTUCKY</t>
  </si>
  <si>
    <t>LAW ENFORCEMENT FOUNDATION AND FIREFIGHTERS FOUNDATION FUNDS</t>
  </si>
  <si>
    <t>SURTAX RECEIPTS WORKSHEET</t>
  </si>
  <si>
    <t>FOR THE PERIOD JULY 1, 2025 - JULY 31, 2025</t>
  </si>
  <si>
    <t>CURRENT MONTH</t>
  </si>
  <si>
    <t>YEAR-TO-DATE</t>
  </si>
  <si>
    <t xml:space="preserve">DEPARTMENT OF REVENUE SURTAX RECEIPTS COLLECTED </t>
  </si>
  <si>
    <t>GROSS COLLECTED RECEIPTS (REVENUE DISTRIBUTION)</t>
  </si>
  <si>
    <t>R284 -VOLUNTEER FIRE DEPARTMENT AID</t>
  </si>
  <si>
    <t>R285 - LAW ENFORCEMENT  FUND</t>
  </si>
  <si>
    <t>R286 - FIREFIGHTERS FUND</t>
  </si>
  <si>
    <t>OTHER REVENUE ACTIVITY</t>
  </si>
  <si>
    <t>REVENUE REFUNDS</t>
  </si>
  <si>
    <t>R284</t>
  </si>
  <si>
    <t>R285</t>
  </si>
  <si>
    <t>R286</t>
  </si>
  <si>
    <t>RECEIPT ADJUSTMENTS</t>
  </si>
  <si>
    <t>NET RECEIPTS TO BE DISTRIBUTED</t>
  </si>
  <si>
    <t>LAW ENFORCEMENT FOUNDATION FUND (Fund 13DB, Dept. 525)</t>
  </si>
  <si>
    <t>CURRENT PREMIUM SURCHARGE ALLOCATION SPLIT</t>
  </si>
  <si>
    <t>78%</t>
  </si>
  <si>
    <t>R285 Distribution Variance</t>
  </si>
  <si>
    <t>BEGINNING CASH BALANCE -  FISCAL YEAR 2026</t>
  </si>
  <si>
    <t xml:space="preserve"> *See reconciling note below</t>
  </si>
  <si>
    <t>BEGINNING LIABILITY BALANCE -  FISCAL YEAR 2026</t>
  </si>
  <si>
    <t>AVAILABLE CASH BALANCE AS OF AP0, FISCAL YEAR 2026</t>
  </si>
  <si>
    <t>REVENUE DISTRIBUTION</t>
  </si>
  <si>
    <t>REVENUE DISTRIBUTION (N114)</t>
  </si>
  <si>
    <t>INVESTMENT INCOME (R771)</t>
  </si>
  <si>
    <t>MISC. REVENUE</t>
  </si>
  <si>
    <t>TOTAL REVENUE ACTIVITY</t>
  </si>
  <si>
    <t>Cash Roll Forward</t>
  </si>
  <si>
    <t xml:space="preserve"> EXPENDITURE ACTIVTY</t>
  </si>
  <si>
    <t>Beginning Cash</t>
  </si>
  <si>
    <t>CASH EXPENDITURES</t>
  </si>
  <si>
    <t>ACCRUED EXPENDITURES</t>
  </si>
  <si>
    <t>Accrued Expenditures</t>
  </si>
  <si>
    <t>TOTAL EXPENDITURE ACTIVITY</t>
  </si>
  <si>
    <t>Intercept Cash (D202)</t>
  </si>
  <si>
    <t>Available Cash Balance</t>
  </si>
  <si>
    <t>AVAILABLE CASH BALANCE JULY 31, 2025</t>
  </si>
  <si>
    <t>Cash Variance</t>
  </si>
  <si>
    <t xml:space="preserve">  </t>
  </si>
  <si>
    <t>FIREFIGHTERS FOUNDATION FUND (1341, Dept 470)</t>
  </si>
  <si>
    <t>R284 Distribution Variance</t>
  </si>
  <si>
    <t>R286 Distribution Variance</t>
  </si>
  <si>
    <t>FIREFIGHTERS FUND</t>
  </si>
  <si>
    <t>VOLUNTEER FIRE DEPT AID</t>
  </si>
  <si>
    <t>Reconciling Notes:</t>
  </si>
  <si>
    <r>
      <rPr>
        <b/>
        <sz val="11"/>
        <rFont val="Calibri"/>
        <family val="2"/>
      </rPr>
      <t>13DB</t>
    </r>
    <r>
      <rPr>
        <sz val="11"/>
        <rFont val="Calibri"/>
        <family val="2"/>
      </rPr>
      <t xml:space="preserve">: </t>
    </r>
  </si>
  <si>
    <t>The transfer of Cash from surtax receipts recorded in AP1 was understated for Fund 13DB in the amount of $8,681.00.  Finance has notified DOR of the discrepancy.</t>
  </si>
  <si>
    <t>1341:</t>
  </si>
  <si>
    <t>The transfer of Cash from surtax receipts recorded in AP1 was understated for Fund 1341 in the amount of $1,738.41.  Finance has notified DOR of the discrepancy.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</si>
</sst>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1"/>
      <color rgb="FF006100"/>
      <name val="Calibri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rgb="FF333333"/>
      <name val="Arial"/>
      <family val="2"/>
    </font>
    <font>
      <i/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6FB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 style="thin">
        <color rgb="FFEBEBEB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5" fillId="3" borderId="1" applyNumberFormat="0" applyFont="0" applyAlignment="0" applyProtection="0"/>
  </cellStyleXfs>
  <cellXfs count="81">
    <xf numFmtId="0" fontId="0" fillId="0" borderId="0" xfId="0"/>
    <xf numFmtId="39" fontId="2" fillId="0" borderId="0" xfId="0" applyNumberFormat="1" applyFont="1" applyAlignment="1">
      <alignment horizontal="left"/>
    </xf>
    <xf numFmtId="39" fontId="3" fillId="0" borderId="0" xfId="0" applyNumberFormat="1" applyFont="1"/>
    <xf numFmtId="39" fontId="2" fillId="0" borderId="0" xfId="0" quotePrefix="1" applyNumberFormat="1" applyFont="1" applyAlignment="1">
      <alignment horizontal="left"/>
    </xf>
    <xf numFmtId="39" fontId="2" fillId="4" borderId="0" xfId="0" quotePrefix="1" applyNumberFormat="1" applyFont="1" applyFill="1" applyAlignment="1">
      <alignment horizontal="left"/>
    </xf>
    <xf numFmtId="39" fontId="2" fillId="4" borderId="0" xfId="0" applyNumberFormat="1" applyFont="1" applyFill="1" applyAlignment="1">
      <alignment horizontal="left"/>
    </xf>
    <xf numFmtId="39" fontId="4" fillId="0" borderId="2" xfId="0" applyNumberFormat="1" applyFont="1" applyBorder="1" applyAlignment="1">
      <alignment horizontal="left"/>
    </xf>
    <xf numFmtId="39" fontId="5" fillId="0" borderId="2" xfId="0" applyNumberFormat="1" applyFont="1" applyBorder="1"/>
    <xf numFmtId="39" fontId="5" fillId="0" borderId="0" xfId="0" applyNumberFormat="1" applyFont="1"/>
    <xf numFmtId="39" fontId="6" fillId="0" borderId="0" xfId="0" applyNumberFormat="1" applyFont="1"/>
    <xf numFmtId="39" fontId="4" fillId="0" borderId="0" xfId="0" applyNumberFormat="1" applyFont="1"/>
    <xf numFmtId="39" fontId="7" fillId="0" borderId="3" xfId="0" applyNumberFormat="1" applyFont="1" applyBorder="1" applyAlignment="1">
      <alignment horizontal="centerContinuous"/>
    </xf>
    <xf numFmtId="39" fontId="7" fillId="0" borderId="0" xfId="0" applyNumberFormat="1" applyFont="1" applyAlignment="1">
      <alignment horizontal="centerContinuous"/>
    </xf>
    <xf numFmtId="39" fontId="5" fillId="0" borderId="3" xfId="0" applyNumberFormat="1" applyFont="1" applyBorder="1" applyAlignment="1">
      <alignment horizontal="centerContinuous"/>
    </xf>
    <xf numFmtId="39" fontId="7" fillId="0" borderId="3" xfId="0" applyNumberFormat="1" applyFont="1" applyBorder="1" applyAlignment="1">
      <alignment horizontal="center"/>
    </xf>
    <xf numFmtId="39" fontId="8" fillId="0" borderId="0" xfId="0" quotePrefix="1" applyNumberFormat="1" applyFont="1" applyAlignment="1">
      <alignment horizontal="left"/>
    </xf>
    <xf numFmtId="39" fontId="9" fillId="0" borderId="0" xfId="0" applyNumberFormat="1" applyFont="1"/>
    <xf numFmtId="39" fontId="10" fillId="0" borderId="0" xfId="0" applyNumberFormat="1" applyFont="1"/>
    <xf numFmtId="39" fontId="6" fillId="0" borderId="0" xfId="0" quotePrefix="1" applyNumberFormat="1" applyFont="1" applyAlignment="1">
      <alignment horizontal="left"/>
    </xf>
    <xf numFmtId="39" fontId="6" fillId="0" borderId="0" xfId="0" applyNumberFormat="1" applyFont="1" applyAlignment="1">
      <alignment horizontal="left"/>
    </xf>
    <xf numFmtId="39" fontId="5" fillId="4" borderId="0" xfId="2" applyNumberFormat="1" applyFont="1" applyFill="1"/>
    <xf numFmtId="39" fontId="5" fillId="0" borderId="0" xfId="2" applyNumberFormat="1" applyFont="1"/>
    <xf numFmtId="39" fontId="5" fillId="0" borderId="0" xfId="2" applyNumberFormat="1" applyFont="1" applyFill="1"/>
    <xf numFmtId="39" fontId="0" fillId="4" borderId="3" xfId="0" applyNumberFormat="1" applyFill="1" applyBorder="1"/>
    <xf numFmtId="39" fontId="5" fillId="0" borderId="3" xfId="0" applyNumberFormat="1" applyFont="1" applyBorder="1"/>
    <xf numFmtId="39" fontId="5" fillId="0" borderId="0" xfId="2" applyNumberFormat="1" applyFont="1" applyBorder="1"/>
    <xf numFmtId="39" fontId="5" fillId="0" borderId="0" xfId="1" applyNumberFormat="1" applyFont="1"/>
    <xf numFmtId="39" fontId="5" fillId="4" borderId="0" xfId="0" applyNumberFormat="1" applyFont="1" applyFill="1"/>
    <xf numFmtId="39" fontId="5" fillId="4" borderId="3" xfId="0" applyNumberFormat="1" applyFont="1" applyFill="1" applyBorder="1"/>
    <xf numFmtId="39" fontId="7" fillId="0" borderId="0" xfId="2" applyNumberFormat="1" applyFont="1" applyBorder="1"/>
    <xf numFmtId="39" fontId="11" fillId="5" borderId="0" xfId="0" quotePrefix="1" applyNumberFormat="1" applyFont="1" applyFill="1" applyAlignment="1">
      <alignment horizontal="right"/>
    </xf>
    <xf numFmtId="39" fontId="11" fillId="5" borderId="0" xfId="0" applyNumberFormat="1" applyFont="1" applyFill="1"/>
    <xf numFmtId="39" fontId="5" fillId="0" borderId="4" xfId="0" applyNumberFormat="1" applyFont="1" applyBorder="1" applyAlignment="1">
      <alignment horizontal="center"/>
    </xf>
    <xf numFmtId="39" fontId="11" fillId="0" borderId="0" xfId="0" quotePrefix="1" applyNumberFormat="1" applyFont="1" applyAlignment="1">
      <alignment horizontal="left"/>
    </xf>
    <xf numFmtId="39" fontId="5" fillId="6" borderId="5" xfId="0" applyNumberFormat="1" applyFont="1" applyFill="1" applyBorder="1"/>
    <xf numFmtId="39" fontId="4" fillId="0" borderId="0" xfId="0" quotePrefix="1" applyNumberFormat="1" applyFont="1" applyAlignment="1">
      <alignment horizontal="left"/>
    </xf>
    <xf numFmtId="39" fontId="5" fillId="0" borderId="6" xfId="0" applyNumberFormat="1" applyFont="1" applyBorder="1" applyAlignment="1">
      <alignment horizontal="center"/>
    </xf>
    <xf numFmtId="39" fontId="7" fillId="0" borderId="0" xfId="0" applyNumberFormat="1" applyFont="1"/>
    <xf numFmtId="39" fontId="5" fillId="0" borderId="7" xfId="5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3" xfId="2" applyNumberFormat="1" applyFont="1" applyBorder="1"/>
    <xf numFmtId="39" fontId="14" fillId="0" borderId="0" xfId="4" applyNumberFormat="1" applyFont="1" applyFill="1"/>
    <xf numFmtId="39" fontId="5" fillId="0" borderId="0" xfId="4" applyNumberFormat="1" applyFont="1" applyFill="1"/>
    <xf numFmtId="39" fontId="5" fillId="4" borderId="5" xfId="0" applyNumberFormat="1" applyFont="1" applyFill="1" applyBorder="1"/>
    <xf numFmtId="39" fontId="5" fillId="0" borderId="5" xfId="0" applyNumberFormat="1" applyFont="1" applyBorder="1"/>
    <xf numFmtId="39" fontId="5" fillId="0" borderId="5" xfId="0" applyNumberFormat="1" applyFont="1" applyBorder="1" applyAlignment="1">
      <alignment horizontal="center"/>
    </xf>
    <xf numFmtId="43" fontId="15" fillId="0" borderId="8" xfId="1" applyFont="1" applyFill="1" applyBorder="1" applyAlignment="1">
      <alignment horizontal="right"/>
    </xf>
    <xf numFmtId="39" fontId="5" fillId="0" borderId="9" xfId="0" applyNumberFormat="1" applyFont="1" applyBorder="1"/>
    <xf numFmtId="39" fontId="4" fillId="4" borderId="0" xfId="0" quotePrefix="1" applyNumberFormat="1" applyFont="1" applyFill="1" applyAlignment="1">
      <alignment horizontal="left"/>
    </xf>
    <xf numFmtId="39" fontId="4" fillId="4" borderId="0" xfId="0" applyNumberFormat="1" applyFont="1" applyFill="1"/>
    <xf numFmtId="39" fontId="7" fillId="0" borderId="2" xfId="2" applyNumberFormat="1" applyFont="1" applyBorder="1"/>
    <xf numFmtId="39" fontId="5" fillId="0" borderId="10" xfId="0" applyNumberFormat="1" applyFont="1" applyBorder="1"/>
    <xf numFmtId="39" fontId="5" fillId="0" borderId="0" xfId="2" applyNumberFormat="1" applyFont="1" applyFill="1" applyBorder="1"/>
    <xf numFmtId="9" fontId="11" fillId="0" borderId="0" xfId="3" quotePrefix="1" applyFont="1" applyFill="1" applyAlignment="1">
      <alignment horizontal="right"/>
    </xf>
    <xf numFmtId="39" fontId="5" fillId="7" borderId="6" xfId="0" applyNumberFormat="1" applyFont="1" applyFill="1" applyBorder="1"/>
    <xf numFmtId="39" fontId="8" fillId="0" borderId="0" xfId="0" applyNumberFormat="1" applyFont="1" applyAlignment="1">
      <alignment horizontal="left"/>
    </xf>
    <xf numFmtId="9" fontId="11" fillId="5" borderId="0" xfId="3" quotePrefix="1" applyFont="1" applyFill="1" applyAlignment="1">
      <alignment horizontal="right"/>
    </xf>
    <xf numFmtId="39" fontId="11" fillId="0" borderId="0" xfId="0" applyNumberFormat="1" applyFont="1"/>
    <xf numFmtId="39" fontId="5" fillId="7" borderId="5" xfId="0" applyNumberFormat="1" applyFont="1" applyFill="1" applyBorder="1"/>
    <xf numFmtId="39" fontId="5" fillId="4" borderId="13" xfId="0" applyNumberFormat="1" applyFont="1" applyFill="1" applyBorder="1"/>
    <xf numFmtId="39" fontId="5" fillId="8" borderId="5" xfId="0" applyNumberFormat="1" applyFont="1" applyFill="1" applyBorder="1" applyAlignment="1">
      <alignment horizontal="center"/>
    </xf>
    <xf numFmtId="9" fontId="11" fillId="0" borderId="0" xfId="0" quotePrefix="1" applyNumberFormat="1" applyFont="1" applyAlignment="1">
      <alignment horizontal="left"/>
    </xf>
    <xf numFmtId="39" fontId="16" fillId="0" borderId="0" xfId="0" applyNumberFormat="1" applyFont="1"/>
    <xf numFmtId="39" fontId="16" fillId="0" borderId="0" xfId="0" applyNumberFormat="1" applyFont="1" applyAlignment="1">
      <alignment horizontal="left"/>
    </xf>
    <xf numFmtId="39" fontId="0" fillId="0" borderId="3" xfId="0" applyNumberFormat="1" applyBorder="1"/>
    <xf numFmtId="39" fontId="5" fillId="0" borderId="3" xfId="2" applyNumberFormat="1" applyFont="1" applyFill="1" applyBorder="1"/>
    <xf numFmtId="39" fontId="0" fillId="0" borderId="0" xfId="0" applyNumberFormat="1"/>
    <xf numFmtId="39" fontId="6" fillId="4" borderId="0" xfId="0" applyNumberFormat="1" applyFont="1" applyFill="1"/>
    <xf numFmtId="39" fontId="5" fillId="0" borderId="0" xfId="0" applyNumberFormat="1" applyFont="1" applyAlignment="1">
      <alignment horizontal="right"/>
    </xf>
    <xf numFmtId="49" fontId="18" fillId="0" borderId="17" xfId="0" applyNumberFormat="1" applyFont="1" applyBorder="1" applyAlignment="1">
      <alignment vertical="center"/>
    </xf>
    <xf numFmtId="49" fontId="9" fillId="0" borderId="18" xfId="0" applyNumberFormat="1" applyFont="1" applyBorder="1"/>
    <xf numFmtId="49" fontId="19" fillId="0" borderId="12" xfId="0" applyNumberFormat="1" applyFont="1" applyBorder="1"/>
    <xf numFmtId="49" fontId="9" fillId="0" borderId="2" xfId="0" applyNumberFormat="1" applyFont="1" applyBorder="1"/>
    <xf numFmtId="39" fontId="17" fillId="9" borderId="14" xfId="0" applyNumberFormat="1" applyFont="1" applyFill="1" applyBorder="1" applyAlignment="1">
      <alignment horizontal="center"/>
    </xf>
    <xf numFmtId="39" fontId="17" fillId="9" borderId="15" xfId="0" applyNumberFormat="1" applyFont="1" applyFill="1" applyBorder="1" applyAlignment="1">
      <alignment horizontal="center"/>
    </xf>
    <xf numFmtId="39" fontId="17" fillId="9" borderId="16" xfId="0" applyNumberFormat="1" applyFont="1" applyFill="1" applyBorder="1" applyAlignment="1">
      <alignment horizontal="center"/>
    </xf>
    <xf numFmtId="49" fontId="10" fillId="0" borderId="18" xfId="0" applyNumberFormat="1" applyFont="1" applyBorder="1" applyAlignment="1">
      <alignment horizontal="left" vertical="top" wrapText="1"/>
    </xf>
    <xf numFmtId="49" fontId="10" fillId="0" borderId="19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left" vertical="top" wrapText="1"/>
    </xf>
  </cellXfs>
  <cellStyles count="6">
    <cellStyle name="Comma" xfId="1" builtinId="3"/>
    <cellStyle name="Currency" xfId="2" builtinId="4"/>
    <cellStyle name="Good" xfId="4" builtinId="26"/>
    <cellStyle name="Normal" xfId="0" builtinId="0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E8CC8-7978-496F-82A0-23295E52BC5E}">
  <sheetPr>
    <pageSetUpPr fitToPage="1"/>
  </sheetPr>
  <dimension ref="A1:L88"/>
  <sheetViews>
    <sheetView tabSelected="1" zoomScale="80" zoomScaleNormal="80" workbookViewId="0"/>
  </sheetViews>
  <sheetFormatPr defaultRowHeight="12.75" x14ac:dyDescent="0.2"/>
  <cols>
    <col min="1" max="4" width="3.7109375" style="9" customWidth="1"/>
    <col min="5" max="5" width="31.85546875" style="9" customWidth="1"/>
    <col min="6" max="6" width="16.85546875" style="8" customWidth="1"/>
    <col min="7" max="7" width="14.7109375" style="8" customWidth="1"/>
    <col min="8" max="8" width="15.5703125" style="8" bestFit="1" customWidth="1"/>
    <col min="9" max="9" width="1.7109375" style="8" customWidth="1"/>
    <col min="10" max="10" width="14.7109375" style="8" customWidth="1"/>
    <col min="11" max="11" width="15.5703125" style="8" bestFit="1" customWidth="1"/>
    <col min="12" max="12" width="31" style="8" bestFit="1" customWidth="1"/>
    <col min="13" max="13" width="15.42578125" style="8" customWidth="1"/>
    <col min="14" max="14" width="24" style="8" bestFit="1" customWidth="1"/>
    <col min="15" max="15" width="33.42578125" style="8" bestFit="1" customWidth="1"/>
    <col min="16" max="16" width="15.5703125" style="8" bestFit="1" customWidth="1"/>
    <col min="17" max="254" width="9.140625" style="8"/>
    <col min="255" max="258" width="3.7109375" style="8" customWidth="1"/>
    <col min="259" max="259" width="31.85546875" style="8" customWidth="1"/>
    <col min="260" max="260" width="16.85546875" style="8" customWidth="1"/>
    <col min="261" max="261" width="14.7109375" style="8" customWidth="1"/>
    <col min="262" max="262" width="15.5703125" style="8" bestFit="1" customWidth="1"/>
    <col min="263" max="263" width="1.7109375" style="8" customWidth="1"/>
    <col min="264" max="264" width="14.7109375" style="8" customWidth="1"/>
    <col min="265" max="265" width="15.5703125" style="8" bestFit="1" customWidth="1"/>
    <col min="266" max="266" width="31" style="8" bestFit="1" customWidth="1"/>
    <col min="267" max="267" width="15.42578125" style="8" customWidth="1"/>
    <col min="268" max="268" width="24" style="8" bestFit="1" customWidth="1"/>
    <col min="269" max="269" width="40.28515625" style="8" bestFit="1" customWidth="1"/>
    <col min="270" max="270" width="15.5703125" style="8" bestFit="1" customWidth="1"/>
    <col min="271" max="271" width="33.42578125" style="8" bestFit="1" customWidth="1"/>
    <col min="272" max="272" width="15.5703125" style="8" bestFit="1" customWidth="1"/>
    <col min="273" max="510" width="9.140625" style="8"/>
    <col min="511" max="514" width="3.7109375" style="8" customWidth="1"/>
    <col min="515" max="515" width="31.85546875" style="8" customWidth="1"/>
    <col min="516" max="516" width="16.85546875" style="8" customWidth="1"/>
    <col min="517" max="517" width="14.7109375" style="8" customWidth="1"/>
    <col min="518" max="518" width="15.5703125" style="8" bestFit="1" customWidth="1"/>
    <col min="519" max="519" width="1.7109375" style="8" customWidth="1"/>
    <col min="520" max="520" width="14.7109375" style="8" customWidth="1"/>
    <col min="521" max="521" width="15.5703125" style="8" bestFit="1" customWidth="1"/>
    <col min="522" max="522" width="31" style="8" bestFit="1" customWidth="1"/>
    <col min="523" max="523" width="15.42578125" style="8" customWidth="1"/>
    <col min="524" max="524" width="24" style="8" bestFit="1" customWidth="1"/>
    <col min="525" max="525" width="40.28515625" style="8" bestFit="1" customWidth="1"/>
    <col min="526" max="526" width="15.5703125" style="8" bestFit="1" customWidth="1"/>
    <col min="527" max="527" width="33.42578125" style="8" bestFit="1" customWidth="1"/>
    <col min="528" max="528" width="15.5703125" style="8" bestFit="1" customWidth="1"/>
    <col min="529" max="766" width="9.140625" style="8"/>
    <col min="767" max="770" width="3.7109375" style="8" customWidth="1"/>
    <col min="771" max="771" width="31.85546875" style="8" customWidth="1"/>
    <col min="772" max="772" width="16.85546875" style="8" customWidth="1"/>
    <col min="773" max="773" width="14.7109375" style="8" customWidth="1"/>
    <col min="774" max="774" width="15.5703125" style="8" bestFit="1" customWidth="1"/>
    <col min="775" max="775" width="1.7109375" style="8" customWidth="1"/>
    <col min="776" max="776" width="14.7109375" style="8" customWidth="1"/>
    <col min="777" max="777" width="15.5703125" style="8" bestFit="1" customWidth="1"/>
    <col min="778" max="778" width="31" style="8" bestFit="1" customWidth="1"/>
    <col min="779" max="779" width="15.42578125" style="8" customWidth="1"/>
    <col min="780" max="780" width="24" style="8" bestFit="1" customWidth="1"/>
    <col min="781" max="781" width="40.28515625" style="8" bestFit="1" customWidth="1"/>
    <col min="782" max="782" width="15.5703125" style="8" bestFit="1" customWidth="1"/>
    <col min="783" max="783" width="33.42578125" style="8" bestFit="1" customWidth="1"/>
    <col min="784" max="784" width="15.5703125" style="8" bestFit="1" customWidth="1"/>
    <col min="785" max="1022" width="9.140625" style="8"/>
    <col min="1023" max="1026" width="3.7109375" style="8" customWidth="1"/>
    <col min="1027" max="1027" width="31.85546875" style="8" customWidth="1"/>
    <col min="1028" max="1028" width="16.85546875" style="8" customWidth="1"/>
    <col min="1029" max="1029" width="14.7109375" style="8" customWidth="1"/>
    <col min="1030" max="1030" width="15.5703125" style="8" bestFit="1" customWidth="1"/>
    <col min="1031" max="1031" width="1.7109375" style="8" customWidth="1"/>
    <col min="1032" max="1032" width="14.7109375" style="8" customWidth="1"/>
    <col min="1033" max="1033" width="15.5703125" style="8" bestFit="1" customWidth="1"/>
    <col min="1034" max="1034" width="31" style="8" bestFit="1" customWidth="1"/>
    <col min="1035" max="1035" width="15.42578125" style="8" customWidth="1"/>
    <col min="1036" max="1036" width="24" style="8" bestFit="1" customWidth="1"/>
    <col min="1037" max="1037" width="40.28515625" style="8" bestFit="1" customWidth="1"/>
    <col min="1038" max="1038" width="15.5703125" style="8" bestFit="1" customWidth="1"/>
    <col min="1039" max="1039" width="33.42578125" style="8" bestFit="1" customWidth="1"/>
    <col min="1040" max="1040" width="15.5703125" style="8" bestFit="1" customWidth="1"/>
    <col min="1041" max="1278" width="9.140625" style="8"/>
    <col min="1279" max="1282" width="3.7109375" style="8" customWidth="1"/>
    <col min="1283" max="1283" width="31.85546875" style="8" customWidth="1"/>
    <col min="1284" max="1284" width="16.85546875" style="8" customWidth="1"/>
    <col min="1285" max="1285" width="14.7109375" style="8" customWidth="1"/>
    <col min="1286" max="1286" width="15.5703125" style="8" bestFit="1" customWidth="1"/>
    <col min="1287" max="1287" width="1.7109375" style="8" customWidth="1"/>
    <col min="1288" max="1288" width="14.7109375" style="8" customWidth="1"/>
    <col min="1289" max="1289" width="15.5703125" style="8" bestFit="1" customWidth="1"/>
    <col min="1290" max="1290" width="31" style="8" bestFit="1" customWidth="1"/>
    <col min="1291" max="1291" width="15.42578125" style="8" customWidth="1"/>
    <col min="1292" max="1292" width="24" style="8" bestFit="1" customWidth="1"/>
    <col min="1293" max="1293" width="40.28515625" style="8" bestFit="1" customWidth="1"/>
    <col min="1294" max="1294" width="15.5703125" style="8" bestFit="1" customWidth="1"/>
    <col min="1295" max="1295" width="33.42578125" style="8" bestFit="1" customWidth="1"/>
    <col min="1296" max="1296" width="15.5703125" style="8" bestFit="1" customWidth="1"/>
    <col min="1297" max="1534" width="9.140625" style="8"/>
    <col min="1535" max="1538" width="3.7109375" style="8" customWidth="1"/>
    <col min="1539" max="1539" width="31.85546875" style="8" customWidth="1"/>
    <col min="1540" max="1540" width="16.85546875" style="8" customWidth="1"/>
    <col min="1541" max="1541" width="14.7109375" style="8" customWidth="1"/>
    <col min="1542" max="1542" width="15.5703125" style="8" bestFit="1" customWidth="1"/>
    <col min="1543" max="1543" width="1.7109375" style="8" customWidth="1"/>
    <col min="1544" max="1544" width="14.7109375" style="8" customWidth="1"/>
    <col min="1545" max="1545" width="15.5703125" style="8" bestFit="1" customWidth="1"/>
    <col min="1546" max="1546" width="31" style="8" bestFit="1" customWidth="1"/>
    <col min="1547" max="1547" width="15.42578125" style="8" customWidth="1"/>
    <col min="1548" max="1548" width="24" style="8" bestFit="1" customWidth="1"/>
    <col min="1549" max="1549" width="40.28515625" style="8" bestFit="1" customWidth="1"/>
    <col min="1550" max="1550" width="15.5703125" style="8" bestFit="1" customWidth="1"/>
    <col min="1551" max="1551" width="33.42578125" style="8" bestFit="1" customWidth="1"/>
    <col min="1552" max="1552" width="15.5703125" style="8" bestFit="1" customWidth="1"/>
    <col min="1553" max="1790" width="9.140625" style="8"/>
    <col min="1791" max="1794" width="3.7109375" style="8" customWidth="1"/>
    <col min="1795" max="1795" width="31.85546875" style="8" customWidth="1"/>
    <col min="1796" max="1796" width="16.85546875" style="8" customWidth="1"/>
    <col min="1797" max="1797" width="14.7109375" style="8" customWidth="1"/>
    <col min="1798" max="1798" width="15.5703125" style="8" bestFit="1" customWidth="1"/>
    <col min="1799" max="1799" width="1.7109375" style="8" customWidth="1"/>
    <col min="1800" max="1800" width="14.7109375" style="8" customWidth="1"/>
    <col min="1801" max="1801" width="15.5703125" style="8" bestFit="1" customWidth="1"/>
    <col min="1802" max="1802" width="31" style="8" bestFit="1" customWidth="1"/>
    <col min="1803" max="1803" width="15.42578125" style="8" customWidth="1"/>
    <col min="1804" max="1804" width="24" style="8" bestFit="1" customWidth="1"/>
    <col min="1805" max="1805" width="40.28515625" style="8" bestFit="1" customWidth="1"/>
    <col min="1806" max="1806" width="15.5703125" style="8" bestFit="1" customWidth="1"/>
    <col min="1807" max="1807" width="33.42578125" style="8" bestFit="1" customWidth="1"/>
    <col min="1808" max="1808" width="15.5703125" style="8" bestFit="1" customWidth="1"/>
    <col min="1809" max="2046" width="9.140625" style="8"/>
    <col min="2047" max="2050" width="3.7109375" style="8" customWidth="1"/>
    <col min="2051" max="2051" width="31.85546875" style="8" customWidth="1"/>
    <col min="2052" max="2052" width="16.85546875" style="8" customWidth="1"/>
    <col min="2053" max="2053" width="14.7109375" style="8" customWidth="1"/>
    <col min="2054" max="2054" width="15.5703125" style="8" bestFit="1" customWidth="1"/>
    <col min="2055" max="2055" width="1.7109375" style="8" customWidth="1"/>
    <col min="2056" max="2056" width="14.7109375" style="8" customWidth="1"/>
    <col min="2057" max="2057" width="15.5703125" style="8" bestFit="1" customWidth="1"/>
    <col min="2058" max="2058" width="31" style="8" bestFit="1" customWidth="1"/>
    <col min="2059" max="2059" width="15.42578125" style="8" customWidth="1"/>
    <col min="2060" max="2060" width="24" style="8" bestFit="1" customWidth="1"/>
    <col min="2061" max="2061" width="40.28515625" style="8" bestFit="1" customWidth="1"/>
    <col min="2062" max="2062" width="15.5703125" style="8" bestFit="1" customWidth="1"/>
    <col min="2063" max="2063" width="33.42578125" style="8" bestFit="1" customWidth="1"/>
    <col min="2064" max="2064" width="15.5703125" style="8" bestFit="1" customWidth="1"/>
    <col min="2065" max="2302" width="9.140625" style="8"/>
    <col min="2303" max="2306" width="3.7109375" style="8" customWidth="1"/>
    <col min="2307" max="2307" width="31.85546875" style="8" customWidth="1"/>
    <col min="2308" max="2308" width="16.85546875" style="8" customWidth="1"/>
    <col min="2309" max="2309" width="14.7109375" style="8" customWidth="1"/>
    <col min="2310" max="2310" width="15.5703125" style="8" bestFit="1" customWidth="1"/>
    <col min="2311" max="2311" width="1.7109375" style="8" customWidth="1"/>
    <col min="2312" max="2312" width="14.7109375" style="8" customWidth="1"/>
    <col min="2313" max="2313" width="15.5703125" style="8" bestFit="1" customWidth="1"/>
    <col min="2314" max="2314" width="31" style="8" bestFit="1" customWidth="1"/>
    <col min="2315" max="2315" width="15.42578125" style="8" customWidth="1"/>
    <col min="2316" max="2316" width="24" style="8" bestFit="1" customWidth="1"/>
    <col min="2317" max="2317" width="40.28515625" style="8" bestFit="1" customWidth="1"/>
    <col min="2318" max="2318" width="15.5703125" style="8" bestFit="1" customWidth="1"/>
    <col min="2319" max="2319" width="33.42578125" style="8" bestFit="1" customWidth="1"/>
    <col min="2320" max="2320" width="15.5703125" style="8" bestFit="1" customWidth="1"/>
    <col min="2321" max="2558" width="9.140625" style="8"/>
    <col min="2559" max="2562" width="3.7109375" style="8" customWidth="1"/>
    <col min="2563" max="2563" width="31.85546875" style="8" customWidth="1"/>
    <col min="2564" max="2564" width="16.85546875" style="8" customWidth="1"/>
    <col min="2565" max="2565" width="14.7109375" style="8" customWidth="1"/>
    <col min="2566" max="2566" width="15.5703125" style="8" bestFit="1" customWidth="1"/>
    <col min="2567" max="2567" width="1.7109375" style="8" customWidth="1"/>
    <col min="2568" max="2568" width="14.7109375" style="8" customWidth="1"/>
    <col min="2569" max="2569" width="15.5703125" style="8" bestFit="1" customWidth="1"/>
    <col min="2570" max="2570" width="31" style="8" bestFit="1" customWidth="1"/>
    <col min="2571" max="2571" width="15.42578125" style="8" customWidth="1"/>
    <col min="2572" max="2572" width="24" style="8" bestFit="1" customWidth="1"/>
    <col min="2573" max="2573" width="40.28515625" style="8" bestFit="1" customWidth="1"/>
    <col min="2574" max="2574" width="15.5703125" style="8" bestFit="1" customWidth="1"/>
    <col min="2575" max="2575" width="33.42578125" style="8" bestFit="1" customWidth="1"/>
    <col min="2576" max="2576" width="15.5703125" style="8" bestFit="1" customWidth="1"/>
    <col min="2577" max="2814" width="9.140625" style="8"/>
    <col min="2815" max="2818" width="3.7109375" style="8" customWidth="1"/>
    <col min="2819" max="2819" width="31.85546875" style="8" customWidth="1"/>
    <col min="2820" max="2820" width="16.85546875" style="8" customWidth="1"/>
    <col min="2821" max="2821" width="14.7109375" style="8" customWidth="1"/>
    <col min="2822" max="2822" width="15.5703125" style="8" bestFit="1" customWidth="1"/>
    <col min="2823" max="2823" width="1.7109375" style="8" customWidth="1"/>
    <col min="2824" max="2824" width="14.7109375" style="8" customWidth="1"/>
    <col min="2825" max="2825" width="15.5703125" style="8" bestFit="1" customWidth="1"/>
    <col min="2826" max="2826" width="31" style="8" bestFit="1" customWidth="1"/>
    <col min="2827" max="2827" width="15.42578125" style="8" customWidth="1"/>
    <col min="2828" max="2828" width="24" style="8" bestFit="1" customWidth="1"/>
    <col min="2829" max="2829" width="40.28515625" style="8" bestFit="1" customWidth="1"/>
    <col min="2830" max="2830" width="15.5703125" style="8" bestFit="1" customWidth="1"/>
    <col min="2831" max="2831" width="33.42578125" style="8" bestFit="1" customWidth="1"/>
    <col min="2832" max="2832" width="15.5703125" style="8" bestFit="1" customWidth="1"/>
    <col min="2833" max="3070" width="9.140625" style="8"/>
    <col min="3071" max="3074" width="3.7109375" style="8" customWidth="1"/>
    <col min="3075" max="3075" width="31.85546875" style="8" customWidth="1"/>
    <col min="3076" max="3076" width="16.85546875" style="8" customWidth="1"/>
    <col min="3077" max="3077" width="14.7109375" style="8" customWidth="1"/>
    <col min="3078" max="3078" width="15.5703125" style="8" bestFit="1" customWidth="1"/>
    <col min="3079" max="3079" width="1.7109375" style="8" customWidth="1"/>
    <col min="3080" max="3080" width="14.7109375" style="8" customWidth="1"/>
    <col min="3081" max="3081" width="15.5703125" style="8" bestFit="1" customWidth="1"/>
    <col min="3082" max="3082" width="31" style="8" bestFit="1" customWidth="1"/>
    <col min="3083" max="3083" width="15.42578125" style="8" customWidth="1"/>
    <col min="3084" max="3084" width="24" style="8" bestFit="1" customWidth="1"/>
    <col min="3085" max="3085" width="40.28515625" style="8" bestFit="1" customWidth="1"/>
    <col min="3086" max="3086" width="15.5703125" style="8" bestFit="1" customWidth="1"/>
    <col min="3087" max="3087" width="33.42578125" style="8" bestFit="1" customWidth="1"/>
    <col min="3088" max="3088" width="15.5703125" style="8" bestFit="1" customWidth="1"/>
    <col min="3089" max="3326" width="9.140625" style="8"/>
    <col min="3327" max="3330" width="3.7109375" style="8" customWidth="1"/>
    <col min="3331" max="3331" width="31.85546875" style="8" customWidth="1"/>
    <col min="3332" max="3332" width="16.85546875" style="8" customWidth="1"/>
    <col min="3333" max="3333" width="14.7109375" style="8" customWidth="1"/>
    <col min="3334" max="3334" width="15.5703125" style="8" bestFit="1" customWidth="1"/>
    <col min="3335" max="3335" width="1.7109375" style="8" customWidth="1"/>
    <col min="3336" max="3336" width="14.7109375" style="8" customWidth="1"/>
    <col min="3337" max="3337" width="15.5703125" style="8" bestFit="1" customWidth="1"/>
    <col min="3338" max="3338" width="31" style="8" bestFit="1" customWidth="1"/>
    <col min="3339" max="3339" width="15.42578125" style="8" customWidth="1"/>
    <col min="3340" max="3340" width="24" style="8" bestFit="1" customWidth="1"/>
    <col min="3341" max="3341" width="40.28515625" style="8" bestFit="1" customWidth="1"/>
    <col min="3342" max="3342" width="15.5703125" style="8" bestFit="1" customWidth="1"/>
    <col min="3343" max="3343" width="33.42578125" style="8" bestFit="1" customWidth="1"/>
    <col min="3344" max="3344" width="15.5703125" style="8" bestFit="1" customWidth="1"/>
    <col min="3345" max="3582" width="9.140625" style="8"/>
    <col min="3583" max="3586" width="3.7109375" style="8" customWidth="1"/>
    <col min="3587" max="3587" width="31.85546875" style="8" customWidth="1"/>
    <col min="3588" max="3588" width="16.85546875" style="8" customWidth="1"/>
    <col min="3589" max="3589" width="14.7109375" style="8" customWidth="1"/>
    <col min="3590" max="3590" width="15.5703125" style="8" bestFit="1" customWidth="1"/>
    <col min="3591" max="3591" width="1.7109375" style="8" customWidth="1"/>
    <col min="3592" max="3592" width="14.7109375" style="8" customWidth="1"/>
    <col min="3593" max="3593" width="15.5703125" style="8" bestFit="1" customWidth="1"/>
    <col min="3594" max="3594" width="31" style="8" bestFit="1" customWidth="1"/>
    <col min="3595" max="3595" width="15.42578125" style="8" customWidth="1"/>
    <col min="3596" max="3596" width="24" style="8" bestFit="1" customWidth="1"/>
    <col min="3597" max="3597" width="40.28515625" style="8" bestFit="1" customWidth="1"/>
    <col min="3598" max="3598" width="15.5703125" style="8" bestFit="1" customWidth="1"/>
    <col min="3599" max="3599" width="33.42578125" style="8" bestFit="1" customWidth="1"/>
    <col min="3600" max="3600" width="15.5703125" style="8" bestFit="1" customWidth="1"/>
    <col min="3601" max="3838" width="9.140625" style="8"/>
    <col min="3839" max="3842" width="3.7109375" style="8" customWidth="1"/>
    <col min="3843" max="3843" width="31.85546875" style="8" customWidth="1"/>
    <col min="3844" max="3844" width="16.85546875" style="8" customWidth="1"/>
    <col min="3845" max="3845" width="14.7109375" style="8" customWidth="1"/>
    <col min="3846" max="3846" width="15.5703125" style="8" bestFit="1" customWidth="1"/>
    <col min="3847" max="3847" width="1.7109375" style="8" customWidth="1"/>
    <col min="3848" max="3848" width="14.7109375" style="8" customWidth="1"/>
    <col min="3849" max="3849" width="15.5703125" style="8" bestFit="1" customWidth="1"/>
    <col min="3850" max="3850" width="31" style="8" bestFit="1" customWidth="1"/>
    <col min="3851" max="3851" width="15.42578125" style="8" customWidth="1"/>
    <col min="3852" max="3852" width="24" style="8" bestFit="1" customWidth="1"/>
    <col min="3853" max="3853" width="40.28515625" style="8" bestFit="1" customWidth="1"/>
    <col min="3854" max="3854" width="15.5703125" style="8" bestFit="1" customWidth="1"/>
    <col min="3855" max="3855" width="33.42578125" style="8" bestFit="1" customWidth="1"/>
    <col min="3856" max="3856" width="15.5703125" style="8" bestFit="1" customWidth="1"/>
    <col min="3857" max="4094" width="9.140625" style="8"/>
    <col min="4095" max="4098" width="3.7109375" style="8" customWidth="1"/>
    <col min="4099" max="4099" width="31.85546875" style="8" customWidth="1"/>
    <col min="4100" max="4100" width="16.85546875" style="8" customWidth="1"/>
    <col min="4101" max="4101" width="14.7109375" style="8" customWidth="1"/>
    <col min="4102" max="4102" width="15.5703125" style="8" bestFit="1" customWidth="1"/>
    <col min="4103" max="4103" width="1.7109375" style="8" customWidth="1"/>
    <col min="4104" max="4104" width="14.7109375" style="8" customWidth="1"/>
    <col min="4105" max="4105" width="15.5703125" style="8" bestFit="1" customWidth="1"/>
    <col min="4106" max="4106" width="31" style="8" bestFit="1" customWidth="1"/>
    <col min="4107" max="4107" width="15.42578125" style="8" customWidth="1"/>
    <col min="4108" max="4108" width="24" style="8" bestFit="1" customWidth="1"/>
    <col min="4109" max="4109" width="40.28515625" style="8" bestFit="1" customWidth="1"/>
    <col min="4110" max="4110" width="15.5703125" style="8" bestFit="1" customWidth="1"/>
    <col min="4111" max="4111" width="33.42578125" style="8" bestFit="1" customWidth="1"/>
    <col min="4112" max="4112" width="15.5703125" style="8" bestFit="1" customWidth="1"/>
    <col min="4113" max="4350" width="9.140625" style="8"/>
    <col min="4351" max="4354" width="3.7109375" style="8" customWidth="1"/>
    <col min="4355" max="4355" width="31.85546875" style="8" customWidth="1"/>
    <col min="4356" max="4356" width="16.85546875" style="8" customWidth="1"/>
    <col min="4357" max="4357" width="14.7109375" style="8" customWidth="1"/>
    <col min="4358" max="4358" width="15.5703125" style="8" bestFit="1" customWidth="1"/>
    <col min="4359" max="4359" width="1.7109375" style="8" customWidth="1"/>
    <col min="4360" max="4360" width="14.7109375" style="8" customWidth="1"/>
    <col min="4361" max="4361" width="15.5703125" style="8" bestFit="1" customWidth="1"/>
    <col min="4362" max="4362" width="31" style="8" bestFit="1" customWidth="1"/>
    <col min="4363" max="4363" width="15.42578125" style="8" customWidth="1"/>
    <col min="4364" max="4364" width="24" style="8" bestFit="1" customWidth="1"/>
    <col min="4365" max="4365" width="40.28515625" style="8" bestFit="1" customWidth="1"/>
    <col min="4366" max="4366" width="15.5703125" style="8" bestFit="1" customWidth="1"/>
    <col min="4367" max="4367" width="33.42578125" style="8" bestFit="1" customWidth="1"/>
    <col min="4368" max="4368" width="15.5703125" style="8" bestFit="1" customWidth="1"/>
    <col min="4369" max="4606" width="9.140625" style="8"/>
    <col min="4607" max="4610" width="3.7109375" style="8" customWidth="1"/>
    <col min="4611" max="4611" width="31.85546875" style="8" customWidth="1"/>
    <col min="4612" max="4612" width="16.85546875" style="8" customWidth="1"/>
    <col min="4613" max="4613" width="14.7109375" style="8" customWidth="1"/>
    <col min="4614" max="4614" width="15.5703125" style="8" bestFit="1" customWidth="1"/>
    <col min="4615" max="4615" width="1.7109375" style="8" customWidth="1"/>
    <col min="4616" max="4616" width="14.7109375" style="8" customWidth="1"/>
    <col min="4617" max="4617" width="15.5703125" style="8" bestFit="1" customWidth="1"/>
    <col min="4618" max="4618" width="31" style="8" bestFit="1" customWidth="1"/>
    <col min="4619" max="4619" width="15.42578125" style="8" customWidth="1"/>
    <col min="4620" max="4620" width="24" style="8" bestFit="1" customWidth="1"/>
    <col min="4621" max="4621" width="40.28515625" style="8" bestFit="1" customWidth="1"/>
    <col min="4622" max="4622" width="15.5703125" style="8" bestFit="1" customWidth="1"/>
    <col min="4623" max="4623" width="33.42578125" style="8" bestFit="1" customWidth="1"/>
    <col min="4624" max="4624" width="15.5703125" style="8" bestFit="1" customWidth="1"/>
    <col min="4625" max="4862" width="9.140625" style="8"/>
    <col min="4863" max="4866" width="3.7109375" style="8" customWidth="1"/>
    <col min="4867" max="4867" width="31.85546875" style="8" customWidth="1"/>
    <col min="4868" max="4868" width="16.85546875" style="8" customWidth="1"/>
    <col min="4869" max="4869" width="14.7109375" style="8" customWidth="1"/>
    <col min="4870" max="4870" width="15.5703125" style="8" bestFit="1" customWidth="1"/>
    <col min="4871" max="4871" width="1.7109375" style="8" customWidth="1"/>
    <col min="4872" max="4872" width="14.7109375" style="8" customWidth="1"/>
    <col min="4873" max="4873" width="15.5703125" style="8" bestFit="1" customWidth="1"/>
    <col min="4874" max="4874" width="31" style="8" bestFit="1" customWidth="1"/>
    <col min="4875" max="4875" width="15.42578125" style="8" customWidth="1"/>
    <col min="4876" max="4876" width="24" style="8" bestFit="1" customWidth="1"/>
    <col min="4877" max="4877" width="40.28515625" style="8" bestFit="1" customWidth="1"/>
    <col min="4878" max="4878" width="15.5703125" style="8" bestFit="1" customWidth="1"/>
    <col min="4879" max="4879" width="33.42578125" style="8" bestFit="1" customWidth="1"/>
    <col min="4880" max="4880" width="15.5703125" style="8" bestFit="1" customWidth="1"/>
    <col min="4881" max="5118" width="9.140625" style="8"/>
    <col min="5119" max="5122" width="3.7109375" style="8" customWidth="1"/>
    <col min="5123" max="5123" width="31.85546875" style="8" customWidth="1"/>
    <col min="5124" max="5124" width="16.85546875" style="8" customWidth="1"/>
    <col min="5125" max="5125" width="14.7109375" style="8" customWidth="1"/>
    <col min="5126" max="5126" width="15.5703125" style="8" bestFit="1" customWidth="1"/>
    <col min="5127" max="5127" width="1.7109375" style="8" customWidth="1"/>
    <col min="5128" max="5128" width="14.7109375" style="8" customWidth="1"/>
    <col min="5129" max="5129" width="15.5703125" style="8" bestFit="1" customWidth="1"/>
    <col min="5130" max="5130" width="31" style="8" bestFit="1" customWidth="1"/>
    <col min="5131" max="5131" width="15.42578125" style="8" customWidth="1"/>
    <col min="5132" max="5132" width="24" style="8" bestFit="1" customWidth="1"/>
    <col min="5133" max="5133" width="40.28515625" style="8" bestFit="1" customWidth="1"/>
    <col min="5134" max="5134" width="15.5703125" style="8" bestFit="1" customWidth="1"/>
    <col min="5135" max="5135" width="33.42578125" style="8" bestFit="1" customWidth="1"/>
    <col min="5136" max="5136" width="15.5703125" style="8" bestFit="1" customWidth="1"/>
    <col min="5137" max="5374" width="9.140625" style="8"/>
    <col min="5375" max="5378" width="3.7109375" style="8" customWidth="1"/>
    <col min="5379" max="5379" width="31.85546875" style="8" customWidth="1"/>
    <col min="5380" max="5380" width="16.85546875" style="8" customWidth="1"/>
    <col min="5381" max="5381" width="14.7109375" style="8" customWidth="1"/>
    <col min="5382" max="5382" width="15.5703125" style="8" bestFit="1" customWidth="1"/>
    <col min="5383" max="5383" width="1.7109375" style="8" customWidth="1"/>
    <col min="5384" max="5384" width="14.7109375" style="8" customWidth="1"/>
    <col min="5385" max="5385" width="15.5703125" style="8" bestFit="1" customWidth="1"/>
    <col min="5386" max="5386" width="31" style="8" bestFit="1" customWidth="1"/>
    <col min="5387" max="5387" width="15.42578125" style="8" customWidth="1"/>
    <col min="5388" max="5388" width="24" style="8" bestFit="1" customWidth="1"/>
    <col min="5389" max="5389" width="40.28515625" style="8" bestFit="1" customWidth="1"/>
    <col min="5390" max="5390" width="15.5703125" style="8" bestFit="1" customWidth="1"/>
    <col min="5391" max="5391" width="33.42578125" style="8" bestFit="1" customWidth="1"/>
    <col min="5392" max="5392" width="15.5703125" style="8" bestFit="1" customWidth="1"/>
    <col min="5393" max="5630" width="9.140625" style="8"/>
    <col min="5631" max="5634" width="3.7109375" style="8" customWidth="1"/>
    <col min="5635" max="5635" width="31.85546875" style="8" customWidth="1"/>
    <col min="5636" max="5636" width="16.85546875" style="8" customWidth="1"/>
    <col min="5637" max="5637" width="14.7109375" style="8" customWidth="1"/>
    <col min="5638" max="5638" width="15.5703125" style="8" bestFit="1" customWidth="1"/>
    <col min="5639" max="5639" width="1.7109375" style="8" customWidth="1"/>
    <col min="5640" max="5640" width="14.7109375" style="8" customWidth="1"/>
    <col min="5641" max="5641" width="15.5703125" style="8" bestFit="1" customWidth="1"/>
    <col min="5642" max="5642" width="31" style="8" bestFit="1" customWidth="1"/>
    <col min="5643" max="5643" width="15.42578125" style="8" customWidth="1"/>
    <col min="5644" max="5644" width="24" style="8" bestFit="1" customWidth="1"/>
    <col min="5645" max="5645" width="40.28515625" style="8" bestFit="1" customWidth="1"/>
    <col min="5646" max="5646" width="15.5703125" style="8" bestFit="1" customWidth="1"/>
    <col min="5647" max="5647" width="33.42578125" style="8" bestFit="1" customWidth="1"/>
    <col min="5648" max="5648" width="15.5703125" style="8" bestFit="1" customWidth="1"/>
    <col min="5649" max="5886" width="9.140625" style="8"/>
    <col min="5887" max="5890" width="3.7109375" style="8" customWidth="1"/>
    <col min="5891" max="5891" width="31.85546875" style="8" customWidth="1"/>
    <col min="5892" max="5892" width="16.85546875" style="8" customWidth="1"/>
    <col min="5893" max="5893" width="14.7109375" style="8" customWidth="1"/>
    <col min="5894" max="5894" width="15.5703125" style="8" bestFit="1" customWidth="1"/>
    <col min="5895" max="5895" width="1.7109375" style="8" customWidth="1"/>
    <col min="5896" max="5896" width="14.7109375" style="8" customWidth="1"/>
    <col min="5897" max="5897" width="15.5703125" style="8" bestFit="1" customWidth="1"/>
    <col min="5898" max="5898" width="31" style="8" bestFit="1" customWidth="1"/>
    <col min="5899" max="5899" width="15.42578125" style="8" customWidth="1"/>
    <col min="5900" max="5900" width="24" style="8" bestFit="1" customWidth="1"/>
    <col min="5901" max="5901" width="40.28515625" style="8" bestFit="1" customWidth="1"/>
    <col min="5902" max="5902" width="15.5703125" style="8" bestFit="1" customWidth="1"/>
    <col min="5903" max="5903" width="33.42578125" style="8" bestFit="1" customWidth="1"/>
    <col min="5904" max="5904" width="15.5703125" style="8" bestFit="1" customWidth="1"/>
    <col min="5905" max="6142" width="9.140625" style="8"/>
    <col min="6143" max="6146" width="3.7109375" style="8" customWidth="1"/>
    <col min="6147" max="6147" width="31.85546875" style="8" customWidth="1"/>
    <col min="6148" max="6148" width="16.85546875" style="8" customWidth="1"/>
    <col min="6149" max="6149" width="14.7109375" style="8" customWidth="1"/>
    <col min="6150" max="6150" width="15.5703125" style="8" bestFit="1" customWidth="1"/>
    <col min="6151" max="6151" width="1.7109375" style="8" customWidth="1"/>
    <col min="6152" max="6152" width="14.7109375" style="8" customWidth="1"/>
    <col min="6153" max="6153" width="15.5703125" style="8" bestFit="1" customWidth="1"/>
    <col min="6154" max="6154" width="31" style="8" bestFit="1" customWidth="1"/>
    <col min="6155" max="6155" width="15.42578125" style="8" customWidth="1"/>
    <col min="6156" max="6156" width="24" style="8" bestFit="1" customWidth="1"/>
    <col min="6157" max="6157" width="40.28515625" style="8" bestFit="1" customWidth="1"/>
    <col min="6158" max="6158" width="15.5703125" style="8" bestFit="1" customWidth="1"/>
    <col min="6159" max="6159" width="33.42578125" style="8" bestFit="1" customWidth="1"/>
    <col min="6160" max="6160" width="15.5703125" style="8" bestFit="1" customWidth="1"/>
    <col min="6161" max="6398" width="9.140625" style="8"/>
    <col min="6399" max="6402" width="3.7109375" style="8" customWidth="1"/>
    <col min="6403" max="6403" width="31.85546875" style="8" customWidth="1"/>
    <col min="6404" max="6404" width="16.85546875" style="8" customWidth="1"/>
    <col min="6405" max="6405" width="14.7109375" style="8" customWidth="1"/>
    <col min="6406" max="6406" width="15.5703125" style="8" bestFit="1" customWidth="1"/>
    <col min="6407" max="6407" width="1.7109375" style="8" customWidth="1"/>
    <col min="6408" max="6408" width="14.7109375" style="8" customWidth="1"/>
    <col min="6409" max="6409" width="15.5703125" style="8" bestFit="1" customWidth="1"/>
    <col min="6410" max="6410" width="31" style="8" bestFit="1" customWidth="1"/>
    <col min="6411" max="6411" width="15.42578125" style="8" customWidth="1"/>
    <col min="6412" max="6412" width="24" style="8" bestFit="1" customWidth="1"/>
    <col min="6413" max="6413" width="40.28515625" style="8" bestFit="1" customWidth="1"/>
    <col min="6414" max="6414" width="15.5703125" style="8" bestFit="1" customWidth="1"/>
    <col min="6415" max="6415" width="33.42578125" style="8" bestFit="1" customWidth="1"/>
    <col min="6416" max="6416" width="15.5703125" style="8" bestFit="1" customWidth="1"/>
    <col min="6417" max="6654" width="9.140625" style="8"/>
    <col min="6655" max="6658" width="3.7109375" style="8" customWidth="1"/>
    <col min="6659" max="6659" width="31.85546875" style="8" customWidth="1"/>
    <col min="6660" max="6660" width="16.85546875" style="8" customWidth="1"/>
    <col min="6661" max="6661" width="14.7109375" style="8" customWidth="1"/>
    <col min="6662" max="6662" width="15.5703125" style="8" bestFit="1" customWidth="1"/>
    <col min="6663" max="6663" width="1.7109375" style="8" customWidth="1"/>
    <col min="6664" max="6664" width="14.7109375" style="8" customWidth="1"/>
    <col min="6665" max="6665" width="15.5703125" style="8" bestFit="1" customWidth="1"/>
    <col min="6666" max="6666" width="31" style="8" bestFit="1" customWidth="1"/>
    <col min="6667" max="6667" width="15.42578125" style="8" customWidth="1"/>
    <col min="6668" max="6668" width="24" style="8" bestFit="1" customWidth="1"/>
    <col min="6669" max="6669" width="40.28515625" style="8" bestFit="1" customWidth="1"/>
    <col min="6670" max="6670" width="15.5703125" style="8" bestFit="1" customWidth="1"/>
    <col min="6671" max="6671" width="33.42578125" style="8" bestFit="1" customWidth="1"/>
    <col min="6672" max="6672" width="15.5703125" style="8" bestFit="1" customWidth="1"/>
    <col min="6673" max="6910" width="9.140625" style="8"/>
    <col min="6911" max="6914" width="3.7109375" style="8" customWidth="1"/>
    <col min="6915" max="6915" width="31.85546875" style="8" customWidth="1"/>
    <col min="6916" max="6916" width="16.85546875" style="8" customWidth="1"/>
    <col min="6917" max="6917" width="14.7109375" style="8" customWidth="1"/>
    <col min="6918" max="6918" width="15.5703125" style="8" bestFit="1" customWidth="1"/>
    <col min="6919" max="6919" width="1.7109375" style="8" customWidth="1"/>
    <col min="6920" max="6920" width="14.7109375" style="8" customWidth="1"/>
    <col min="6921" max="6921" width="15.5703125" style="8" bestFit="1" customWidth="1"/>
    <col min="6922" max="6922" width="31" style="8" bestFit="1" customWidth="1"/>
    <col min="6923" max="6923" width="15.42578125" style="8" customWidth="1"/>
    <col min="6924" max="6924" width="24" style="8" bestFit="1" customWidth="1"/>
    <col min="6925" max="6925" width="40.28515625" style="8" bestFit="1" customWidth="1"/>
    <col min="6926" max="6926" width="15.5703125" style="8" bestFit="1" customWidth="1"/>
    <col min="6927" max="6927" width="33.42578125" style="8" bestFit="1" customWidth="1"/>
    <col min="6928" max="6928" width="15.5703125" style="8" bestFit="1" customWidth="1"/>
    <col min="6929" max="7166" width="9.140625" style="8"/>
    <col min="7167" max="7170" width="3.7109375" style="8" customWidth="1"/>
    <col min="7171" max="7171" width="31.85546875" style="8" customWidth="1"/>
    <col min="7172" max="7172" width="16.85546875" style="8" customWidth="1"/>
    <col min="7173" max="7173" width="14.7109375" style="8" customWidth="1"/>
    <col min="7174" max="7174" width="15.5703125" style="8" bestFit="1" customWidth="1"/>
    <col min="7175" max="7175" width="1.7109375" style="8" customWidth="1"/>
    <col min="7176" max="7176" width="14.7109375" style="8" customWidth="1"/>
    <col min="7177" max="7177" width="15.5703125" style="8" bestFit="1" customWidth="1"/>
    <col min="7178" max="7178" width="31" style="8" bestFit="1" customWidth="1"/>
    <col min="7179" max="7179" width="15.42578125" style="8" customWidth="1"/>
    <col min="7180" max="7180" width="24" style="8" bestFit="1" customWidth="1"/>
    <col min="7181" max="7181" width="40.28515625" style="8" bestFit="1" customWidth="1"/>
    <col min="7182" max="7182" width="15.5703125" style="8" bestFit="1" customWidth="1"/>
    <col min="7183" max="7183" width="33.42578125" style="8" bestFit="1" customWidth="1"/>
    <col min="7184" max="7184" width="15.5703125" style="8" bestFit="1" customWidth="1"/>
    <col min="7185" max="7422" width="9.140625" style="8"/>
    <col min="7423" max="7426" width="3.7109375" style="8" customWidth="1"/>
    <col min="7427" max="7427" width="31.85546875" style="8" customWidth="1"/>
    <col min="7428" max="7428" width="16.85546875" style="8" customWidth="1"/>
    <col min="7429" max="7429" width="14.7109375" style="8" customWidth="1"/>
    <col min="7430" max="7430" width="15.5703125" style="8" bestFit="1" customWidth="1"/>
    <col min="7431" max="7431" width="1.7109375" style="8" customWidth="1"/>
    <col min="7432" max="7432" width="14.7109375" style="8" customWidth="1"/>
    <col min="7433" max="7433" width="15.5703125" style="8" bestFit="1" customWidth="1"/>
    <col min="7434" max="7434" width="31" style="8" bestFit="1" customWidth="1"/>
    <col min="7435" max="7435" width="15.42578125" style="8" customWidth="1"/>
    <col min="7436" max="7436" width="24" style="8" bestFit="1" customWidth="1"/>
    <col min="7437" max="7437" width="40.28515625" style="8" bestFit="1" customWidth="1"/>
    <col min="7438" max="7438" width="15.5703125" style="8" bestFit="1" customWidth="1"/>
    <col min="7439" max="7439" width="33.42578125" style="8" bestFit="1" customWidth="1"/>
    <col min="7440" max="7440" width="15.5703125" style="8" bestFit="1" customWidth="1"/>
    <col min="7441" max="7678" width="9.140625" style="8"/>
    <col min="7679" max="7682" width="3.7109375" style="8" customWidth="1"/>
    <col min="7683" max="7683" width="31.85546875" style="8" customWidth="1"/>
    <col min="7684" max="7684" width="16.85546875" style="8" customWidth="1"/>
    <col min="7685" max="7685" width="14.7109375" style="8" customWidth="1"/>
    <col min="7686" max="7686" width="15.5703125" style="8" bestFit="1" customWidth="1"/>
    <col min="7687" max="7687" width="1.7109375" style="8" customWidth="1"/>
    <col min="7688" max="7688" width="14.7109375" style="8" customWidth="1"/>
    <col min="7689" max="7689" width="15.5703125" style="8" bestFit="1" customWidth="1"/>
    <col min="7690" max="7690" width="31" style="8" bestFit="1" customWidth="1"/>
    <col min="7691" max="7691" width="15.42578125" style="8" customWidth="1"/>
    <col min="7692" max="7692" width="24" style="8" bestFit="1" customWidth="1"/>
    <col min="7693" max="7693" width="40.28515625" style="8" bestFit="1" customWidth="1"/>
    <col min="7694" max="7694" width="15.5703125" style="8" bestFit="1" customWidth="1"/>
    <col min="7695" max="7695" width="33.42578125" style="8" bestFit="1" customWidth="1"/>
    <col min="7696" max="7696" width="15.5703125" style="8" bestFit="1" customWidth="1"/>
    <col min="7697" max="7934" width="9.140625" style="8"/>
    <col min="7935" max="7938" width="3.7109375" style="8" customWidth="1"/>
    <col min="7939" max="7939" width="31.85546875" style="8" customWidth="1"/>
    <col min="7940" max="7940" width="16.85546875" style="8" customWidth="1"/>
    <col min="7941" max="7941" width="14.7109375" style="8" customWidth="1"/>
    <col min="7942" max="7942" width="15.5703125" style="8" bestFit="1" customWidth="1"/>
    <col min="7943" max="7943" width="1.7109375" style="8" customWidth="1"/>
    <col min="7944" max="7944" width="14.7109375" style="8" customWidth="1"/>
    <col min="7945" max="7945" width="15.5703125" style="8" bestFit="1" customWidth="1"/>
    <col min="7946" max="7946" width="31" style="8" bestFit="1" customWidth="1"/>
    <col min="7947" max="7947" width="15.42578125" style="8" customWidth="1"/>
    <col min="7948" max="7948" width="24" style="8" bestFit="1" customWidth="1"/>
    <col min="7949" max="7949" width="40.28515625" style="8" bestFit="1" customWidth="1"/>
    <col min="7950" max="7950" width="15.5703125" style="8" bestFit="1" customWidth="1"/>
    <col min="7951" max="7951" width="33.42578125" style="8" bestFit="1" customWidth="1"/>
    <col min="7952" max="7952" width="15.5703125" style="8" bestFit="1" customWidth="1"/>
    <col min="7953" max="8190" width="9.140625" style="8"/>
    <col min="8191" max="8194" width="3.7109375" style="8" customWidth="1"/>
    <col min="8195" max="8195" width="31.85546875" style="8" customWidth="1"/>
    <col min="8196" max="8196" width="16.85546875" style="8" customWidth="1"/>
    <col min="8197" max="8197" width="14.7109375" style="8" customWidth="1"/>
    <col min="8198" max="8198" width="15.5703125" style="8" bestFit="1" customWidth="1"/>
    <col min="8199" max="8199" width="1.7109375" style="8" customWidth="1"/>
    <col min="8200" max="8200" width="14.7109375" style="8" customWidth="1"/>
    <col min="8201" max="8201" width="15.5703125" style="8" bestFit="1" customWidth="1"/>
    <col min="8202" max="8202" width="31" style="8" bestFit="1" customWidth="1"/>
    <col min="8203" max="8203" width="15.42578125" style="8" customWidth="1"/>
    <col min="8204" max="8204" width="24" style="8" bestFit="1" customWidth="1"/>
    <col min="8205" max="8205" width="40.28515625" style="8" bestFit="1" customWidth="1"/>
    <col min="8206" max="8206" width="15.5703125" style="8" bestFit="1" customWidth="1"/>
    <col min="8207" max="8207" width="33.42578125" style="8" bestFit="1" customWidth="1"/>
    <col min="8208" max="8208" width="15.5703125" style="8" bestFit="1" customWidth="1"/>
    <col min="8209" max="8446" width="9.140625" style="8"/>
    <col min="8447" max="8450" width="3.7109375" style="8" customWidth="1"/>
    <col min="8451" max="8451" width="31.85546875" style="8" customWidth="1"/>
    <col min="8452" max="8452" width="16.85546875" style="8" customWidth="1"/>
    <col min="8453" max="8453" width="14.7109375" style="8" customWidth="1"/>
    <col min="8454" max="8454" width="15.5703125" style="8" bestFit="1" customWidth="1"/>
    <col min="8455" max="8455" width="1.7109375" style="8" customWidth="1"/>
    <col min="8456" max="8456" width="14.7109375" style="8" customWidth="1"/>
    <col min="8457" max="8457" width="15.5703125" style="8" bestFit="1" customWidth="1"/>
    <col min="8458" max="8458" width="31" style="8" bestFit="1" customWidth="1"/>
    <col min="8459" max="8459" width="15.42578125" style="8" customWidth="1"/>
    <col min="8460" max="8460" width="24" style="8" bestFit="1" customWidth="1"/>
    <col min="8461" max="8461" width="40.28515625" style="8" bestFit="1" customWidth="1"/>
    <col min="8462" max="8462" width="15.5703125" style="8" bestFit="1" customWidth="1"/>
    <col min="8463" max="8463" width="33.42578125" style="8" bestFit="1" customWidth="1"/>
    <col min="8464" max="8464" width="15.5703125" style="8" bestFit="1" customWidth="1"/>
    <col min="8465" max="8702" width="9.140625" style="8"/>
    <col min="8703" max="8706" width="3.7109375" style="8" customWidth="1"/>
    <col min="8707" max="8707" width="31.85546875" style="8" customWidth="1"/>
    <col min="8708" max="8708" width="16.85546875" style="8" customWidth="1"/>
    <col min="8709" max="8709" width="14.7109375" style="8" customWidth="1"/>
    <col min="8710" max="8710" width="15.5703125" style="8" bestFit="1" customWidth="1"/>
    <col min="8711" max="8711" width="1.7109375" style="8" customWidth="1"/>
    <col min="8712" max="8712" width="14.7109375" style="8" customWidth="1"/>
    <col min="8713" max="8713" width="15.5703125" style="8" bestFit="1" customWidth="1"/>
    <col min="8714" max="8714" width="31" style="8" bestFit="1" customWidth="1"/>
    <col min="8715" max="8715" width="15.42578125" style="8" customWidth="1"/>
    <col min="8716" max="8716" width="24" style="8" bestFit="1" customWidth="1"/>
    <col min="8717" max="8717" width="40.28515625" style="8" bestFit="1" customWidth="1"/>
    <col min="8718" max="8718" width="15.5703125" style="8" bestFit="1" customWidth="1"/>
    <col min="8719" max="8719" width="33.42578125" style="8" bestFit="1" customWidth="1"/>
    <col min="8720" max="8720" width="15.5703125" style="8" bestFit="1" customWidth="1"/>
    <col min="8721" max="8958" width="9.140625" style="8"/>
    <col min="8959" max="8962" width="3.7109375" style="8" customWidth="1"/>
    <col min="8963" max="8963" width="31.85546875" style="8" customWidth="1"/>
    <col min="8964" max="8964" width="16.85546875" style="8" customWidth="1"/>
    <col min="8965" max="8965" width="14.7109375" style="8" customWidth="1"/>
    <col min="8966" max="8966" width="15.5703125" style="8" bestFit="1" customWidth="1"/>
    <col min="8967" max="8967" width="1.7109375" style="8" customWidth="1"/>
    <col min="8968" max="8968" width="14.7109375" style="8" customWidth="1"/>
    <col min="8969" max="8969" width="15.5703125" style="8" bestFit="1" customWidth="1"/>
    <col min="8970" max="8970" width="31" style="8" bestFit="1" customWidth="1"/>
    <col min="8971" max="8971" width="15.42578125" style="8" customWidth="1"/>
    <col min="8972" max="8972" width="24" style="8" bestFit="1" customWidth="1"/>
    <col min="8973" max="8973" width="40.28515625" style="8" bestFit="1" customWidth="1"/>
    <col min="8974" max="8974" width="15.5703125" style="8" bestFit="1" customWidth="1"/>
    <col min="8975" max="8975" width="33.42578125" style="8" bestFit="1" customWidth="1"/>
    <col min="8976" max="8976" width="15.5703125" style="8" bestFit="1" customWidth="1"/>
    <col min="8977" max="9214" width="9.140625" style="8"/>
    <col min="9215" max="9218" width="3.7109375" style="8" customWidth="1"/>
    <col min="9219" max="9219" width="31.85546875" style="8" customWidth="1"/>
    <col min="9220" max="9220" width="16.85546875" style="8" customWidth="1"/>
    <col min="9221" max="9221" width="14.7109375" style="8" customWidth="1"/>
    <col min="9222" max="9222" width="15.5703125" style="8" bestFit="1" customWidth="1"/>
    <col min="9223" max="9223" width="1.7109375" style="8" customWidth="1"/>
    <col min="9224" max="9224" width="14.7109375" style="8" customWidth="1"/>
    <col min="9225" max="9225" width="15.5703125" style="8" bestFit="1" customWidth="1"/>
    <col min="9226" max="9226" width="31" style="8" bestFit="1" customWidth="1"/>
    <col min="9227" max="9227" width="15.42578125" style="8" customWidth="1"/>
    <col min="9228" max="9228" width="24" style="8" bestFit="1" customWidth="1"/>
    <col min="9229" max="9229" width="40.28515625" style="8" bestFit="1" customWidth="1"/>
    <col min="9230" max="9230" width="15.5703125" style="8" bestFit="1" customWidth="1"/>
    <col min="9231" max="9231" width="33.42578125" style="8" bestFit="1" customWidth="1"/>
    <col min="9232" max="9232" width="15.5703125" style="8" bestFit="1" customWidth="1"/>
    <col min="9233" max="9470" width="9.140625" style="8"/>
    <col min="9471" max="9474" width="3.7109375" style="8" customWidth="1"/>
    <col min="9475" max="9475" width="31.85546875" style="8" customWidth="1"/>
    <col min="9476" max="9476" width="16.85546875" style="8" customWidth="1"/>
    <col min="9477" max="9477" width="14.7109375" style="8" customWidth="1"/>
    <col min="9478" max="9478" width="15.5703125" style="8" bestFit="1" customWidth="1"/>
    <col min="9479" max="9479" width="1.7109375" style="8" customWidth="1"/>
    <col min="9480" max="9480" width="14.7109375" style="8" customWidth="1"/>
    <col min="9481" max="9481" width="15.5703125" style="8" bestFit="1" customWidth="1"/>
    <col min="9482" max="9482" width="31" style="8" bestFit="1" customWidth="1"/>
    <col min="9483" max="9483" width="15.42578125" style="8" customWidth="1"/>
    <col min="9484" max="9484" width="24" style="8" bestFit="1" customWidth="1"/>
    <col min="9485" max="9485" width="40.28515625" style="8" bestFit="1" customWidth="1"/>
    <col min="9486" max="9486" width="15.5703125" style="8" bestFit="1" customWidth="1"/>
    <col min="9487" max="9487" width="33.42578125" style="8" bestFit="1" customWidth="1"/>
    <col min="9488" max="9488" width="15.5703125" style="8" bestFit="1" customWidth="1"/>
    <col min="9489" max="9726" width="9.140625" style="8"/>
    <col min="9727" max="9730" width="3.7109375" style="8" customWidth="1"/>
    <col min="9731" max="9731" width="31.85546875" style="8" customWidth="1"/>
    <col min="9732" max="9732" width="16.85546875" style="8" customWidth="1"/>
    <col min="9733" max="9733" width="14.7109375" style="8" customWidth="1"/>
    <col min="9734" max="9734" width="15.5703125" style="8" bestFit="1" customWidth="1"/>
    <col min="9735" max="9735" width="1.7109375" style="8" customWidth="1"/>
    <col min="9736" max="9736" width="14.7109375" style="8" customWidth="1"/>
    <col min="9737" max="9737" width="15.5703125" style="8" bestFit="1" customWidth="1"/>
    <col min="9738" max="9738" width="31" style="8" bestFit="1" customWidth="1"/>
    <col min="9739" max="9739" width="15.42578125" style="8" customWidth="1"/>
    <col min="9740" max="9740" width="24" style="8" bestFit="1" customWidth="1"/>
    <col min="9741" max="9741" width="40.28515625" style="8" bestFit="1" customWidth="1"/>
    <col min="9742" max="9742" width="15.5703125" style="8" bestFit="1" customWidth="1"/>
    <col min="9743" max="9743" width="33.42578125" style="8" bestFit="1" customWidth="1"/>
    <col min="9744" max="9744" width="15.5703125" style="8" bestFit="1" customWidth="1"/>
    <col min="9745" max="9982" width="9.140625" style="8"/>
    <col min="9983" max="9986" width="3.7109375" style="8" customWidth="1"/>
    <col min="9987" max="9987" width="31.85546875" style="8" customWidth="1"/>
    <col min="9988" max="9988" width="16.85546875" style="8" customWidth="1"/>
    <col min="9989" max="9989" width="14.7109375" style="8" customWidth="1"/>
    <col min="9990" max="9990" width="15.5703125" style="8" bestFit="1" customWidth="1"/>
    <col min="9991" max="9991" width="1.7109375" style="8" customWidth="1"/>
    <col min="9992" max="9992" width="14.7109375" style="8" customWidth="1"/>
    <col min="9993" max="9993" width="15.5703125" style="8" bestFit="1" customWidth="1"/>
    <col min="9994" max="9994" width="31" style="8" bestFit="1" customWidth="1"/>
    <col min="9995" max="9995" width="15.42578125" style="8" customWidth="1"/>
    <col min="9996" max="9996" width="24" style="8" bestFit="1" customWidth="1"/>
    <col min="9997" max="9997" width="40.28515625" style="8" bestFit="1" customWidth="1"/>
    <col min="9998" max="9998" width="15.5703125" style="8" bestFit="1" customWidth="1"/>
    <col min="9999" max="9999" width="33.42578125" style="8" bestFit="1" customWidth="1"/>
    <col min="10000" max="10000" width="15.5703125" style="8" bestFit="1" customWidth="1"/>
    <col min="10001" max="10238" width="9.140625" style="8"/>
    <col min="10239" max="10242" width="3.7109375" style="8" customWidth="1"/>
    <col min="10243" max="10243" width="31.85546875" style="8" customWidth="1"/>
    <col min="10244" max="10244" width="16.85546875" style="8" customWidth="1"/>
    <col min="10245" max="10245" width="14.7109375" style="8" customWidth="1"/>
    <col min="10246" max="10246" width="15.5703125" style="8" bestFit="1" customWidth="1"/>
    <col min="10247" max="10247" width="1.7109375" style="8" customWidth="1"/>
    <col min="10248" max="10248" width="14.7109375" style="8" customWidth="1"/>
    <col min="10249" max="10249" width="15.5703125" style="8" bestFit="1" customWidth="1"/>
    <col min="10250" max="10250" width="31" style="8" bestFit="1" customWidth="1"/>
    <col min="10251" max="10251" width="15.42578125" style="8" customWidth="1"/>
    <col min="10252" max="10252" width="24" style="8" bestFit="1" customWidth="1"/>
    <col min="10253" max="10253" width="40.28515625" style="8" bestFit="1" customWidth="1"/>
    <col min="10254" max="10254" width="15.5703125" style="8" bestFit="1" customWidth="1"/>
    <col min="10255" max="10255" width="33.42578125" style="8" bestFit="1" customWidth="1"/>
    <col min="10256" max="10256" width="15.5703125" style="8" bestFit="1" customWidth="1"/>
    <col min="10257" max="10494" width="9.140625" style="8"/>
    <col min="10495" max="10498" width="3.7109375" style="8" customWidth="1"/>
    <col min="10499" max="10499" width="31.85546875" style="8" customWidth="1"/>
    <col min="10500" max="10500" width="16.85546875" style="8" customWidth="1"/>
    <col min="10501" max="10501" width="14.7109375" style="8" customWidth="1"/>
    <col min="10502" max="10502" width="15.5703125" style="8" bestFit="1" customWidth="1"/>
    <col min="10503" max="10503" width="1.7109375" style="8" customWidth="1"/>
    <col min="10504" max="10504" width="14.7109375" style="8" customWidth="1"/>
    <col min="10505" max="10505" width="15.5703125" style="8" bestFit="1" customWidth="1"/>
    <col min="10506" max="10506" width="31" style="8" bestFit="1" customWidth="1"/>
    <col min="10507" max="10507" width="15.42578125" style="8" customWidth="1"/>
    <col min="10508" max="10508" width="24" style="8" bestFit="1" customWidth="1"/>
    <col min="10509" max="10509" width="40.28515625" style="8" bestFit="1" customWidth="1"/>
    <col min="10510" max="10510" width="15.5703125" style="8" bestFit="1" customWidth="1"/>
    <col min="10511" max="10511" width="33.42578125" style="8" bestFit="1" customWidth="1"/>
    <col min="10512" max="10512" width="15.5703125" style="8" bestFit="1" customWidth="1"/>
    <col min="10513" max="10750" width="9.140625" style="8"/>
    <col min="10751" max="10754" width="3.7109375" style="8" customWidth="1"/>
    <col min="10755" max="10755" width="31.85546875" style="8" customWidth="1"/>
    <col min="10756" max="10756" width="16.85546875" style="8" customWidth="1"/>
    <col min="10757" max="10757" width="14.7109375" style="8" customWidth="1"/>
    <col min="10758" max="10758" width="15.5703125" style="8" bestFit="1" customWidth="1"/>
    <col min="10759" max="10759" width="1.7109375" style="8" customWidth="1"/>
    <col min="10760" max="10760" width="14.7109375" style="8" customWidth="1"/>
    <col min="10761" max="10761" width="15.5703125" style="8" bestFit="1" customWidth="1"/>
    <col min="10762" max="10762" width="31" style="8" bestFit="1" customWidth="1"/>
    <col min="10763" max="10763" width="15.42578125" style="8" customWidth="1"/>
    <col min="10764" max="10764" width="24" style="8" bestFit="1" customWidth="1"/>
    <col min="10765" max="10765" width="40.28515625" style="8" bestFit="1" customWidth="1"/>
    <col min="10766" max="10766" width="15.5703125" style="8" bestFit="1" customWidth="1"/>
    <col min="10767" max="10767" width="33.42578125" style="8" bestFit="1" customWidth="1"/>
    <col min="10768" max="10768" width="15.5703125" style="8" bestFit="1" customWidth="1"/>
    <col min="10769" max="11006" width="9.140625" style="8"/>
    <col min="11007" max="11010" width="3.7109375" style="8" customWidth="1"/>
    <col min="11011" max="11011" width="31.85546875" style="8" customWidth="1"/>
    <col min="11012" max="11012" width="16.85546875" style="8" customWidth="1"/>
    <col min="11013" max="11013" width="14.7109375" style="8" customWidth="1"/>
    <col min="11014" max="11014" width="15.5703125" style="8" bestFit="1" customWidth="1"/>
    <col min="11015" max="11015" width="1.7109375" style="8" customWidth="1"/>
    <col min="11016" max="11016" width="14.7109375" style="8" customWidth="1"/>
    <col min="11017" max="11017" width="15.5703125" style="8" bestFit="1" customWidth="1"/>
    <col min="11018" max="11018" width="31" style="8" bestFit="1" customWidth="1"/>
    <col min="11019" max="11019" width="15.42578125" style="8" customWidth="1"/>
    <col min="11020" max="11020" width="24" style="8" bestFit="1" customWidth="1"/>
    <col min="11021" max="11021" width="40.28515625" style="8" bestFit="1" customWidth="1"/>
    <col min="11022" max="11022" width="15.5703125" style="8" bestFit="1" customWidth="1"/>
    <col min="11023" max="11023" width="33.42578125" style="8" bestFit="1" customWidth="1"/>
    <col min="11024" max="11024" width="15.5703125" style="8" bestFit="1" customWidth="1"/>
    <col min="11025" max="11262" width="9.140625" style="8"/>
    <col min="11263" max="11266" width="3.7109375" style="8" customWidth="1"/>
    <col min="11267" max="11267" width="31.85546875" style="8" customWidth="1"/>
    <col min="11268" max="11268" width="16.85546875" style="8" customWidth="1"/>
    <col min="11269" max="11269" width="14.7109375" style="8" customWidth="1"/>
    <col min="11270" max="11270" width="15.5703125" style="8" bestFit="1" customWidth="1"/>
    <col min="11271" max="11271" width="1.7109375" style="8" customWidth="1"/>
    <col min="11272" max="11272" width="14.7109375" style="8" customWidth="1"/>
    <col min="11273" max="11273" width="15.5703125" style="8" bestFit="1" customWidth="1"/>
    <col min="11274" max="11274" width="31" style="8" bestFit="1" customWidth="1"/>
    <col min="11275" max="11275" width="15.42578125" style="8" customWidth="1"/>
    <col min="11276" max="11276" width="24" style="8" bestFit="1" customWidth="1"/>
    <col min="11277" max="11277" width="40.28515625" style="8" bestFit="1" customWidth="1"/>
    <col min="11278" max="11278" width="15.5703125" style="8" bestFit="1" customWidth="1"/>
    <col min="11279" max="11279" width="33.42578125" style="8" bestFit="1" customWidth="1"/>
    <col min="11280" max="11280" width="15.5703125" style="8" bestFit="1" customWidth="1"/>
    <col min="11281" max="11518" width="9.140625" style="8"/>
    <col min="11519" max="11522" width="3.7109375" style="8" customWidth="1"/>
    <col min="11523" max="11523" width="31.85546875" style="8" customWidth="1"/>
    <col min="11524" max="11524" width="16.85546875" style="8" customWidth="1"/>
    <col min="11525" max="11525" width="14.7109375" style="8" customWidth="1"/>
    <col min="11526" max="11526" width="15.5703125" style="8" bestFit="1" customWidth="1"/>
    <col min="11527" max="11527" width="1.7109375" style="8" customWidth="1"/>
    <col min="11528" max="11528" width="14.7109375" style="8" customWidth="1"/>
    <col min="11529" max="11529" width="15.5703125" style="8" bestFit="1" customWidth="1"/>
    <col min="11530" max="11530" width="31" style="8" bestFit="1" customWidth="1"/>
    <col min="11531" max="11531" width="15.42578125" style="8" customWidth="1"/>
    <col min="11532" max="11532" width="24" style="8" bestFit="1" customWidth="1"/>
    <col min="11533" max="11533" width="40.28515625" style="8" bestFit="1" customWidth="1"/>
    <col min="11534" max="11534" width="15.5703125" style="8" bestFit="1" customWidth="1"/>
    <col min="11535" max="11535" width="33.42578125" style="8" bestFit="1" customWidth="1"/>
    <col min="11536" max="11536" width="15.5703125" style="8" bestFit="1" customWidth="1"/>
    <col min="11537" max="11774" width="9.140625" style="8"/>
    <col min="11775" max="11778" width="3.7109375" style="8" customWidth="1"/>
    <col min="11779" max="11779" width="31.85546875" style="8" customWidth="1"/>
    <col min="11780" max="11780" width="16.85546875" style="8" customWidth="1"/>
    <col min="11781" max="11781" width="14.7109375" style="8" customWidth="1"/>
    <col min="11782" max="11782" width="15.5703125" style="8" bestFit="1" customWidth="1"/>
    <col min="11783" max="11783" width="1.7109375" style="8" customWidth="1"/>
    <col min="11784" max="11784" width="14.7109375" style="8" customWidth="1"/>
    <col min="11785" max="11785" width="15.5703125" style="8" bestFit="1" customWidth="1"/>
    <col min="11786" max="11786" width="31" style="8" bestFit="1" customWidth="1"/>
    <col min="11787" max="11787" width="15.42578125" style="8" customWidth="1"/>
    <col min="11788" max="11788" width="24" style="8" bestFit="1" customWidth="1"/>
    <col min="11789" max="11789" width="40.28515625" style="8" bestFit="1" customWidth="1"/>
    <col min="11790" max="11790" width="15.5703125" style="8" bestFit="1" customWidth="1"/>
    <col min="11791" max="11791" width="33.42578125" style="8" bestFit="1" customWidth="1"/>
    <col min="11792" max="11792" width="15.5703125" style="8" bestFit="1" customWidth="1"/>
    <col min="11793" max="12030" width="9.140625" style="8"/>
    <col min="12031" max="12034" width="3.7109375" style="8" customWidth="1"/>
    <col min="12035" max="12035" width="31.85546875" style="8" customWidth="1"/>
    <col min="12036" max="12036" width="16.85546875" style="8" customWidth="1"/>
    <col min="12037" max="12037" width="14.7109375" style="8" customWidth="1"/>
    <col min="12038" max="12038" width="15.5703125" style="8" bestFit="1" customWidth="1"/>
    <col min="12039" max="12039" width="1.7109375" style="8" customWidth="1"/>
    <col min="12040" max="12040" width="14.7109375" style="8" customWidth="1"/>
    <col min="12041" max="12041" width="15.5703125" style="8" bestFit="1" customWidth="1"/>
    <col min="12042" max="12042" width="31" style="8" bestFit="1" customWidth="1"/>
    <col min="12043" max="12043" width="15.42578125" style="8" customWidth="1"/>
    <col min="12044" max="12044" width="24" style="8" bestFit="1" customWidth="1"/>
    <col min="12045" max="12045" width="40.28515625" style="8" bestFit="1" customWidth="1"/>
    <col min="12046" max="12046" width="15.5703125" style="8" bestFit="1" customWidth="1"/>
    <col min="12047" max="12047" width="33.42578125" style="8" bestFit="1" customWidth="1"/>
    <col min="12048" max="12048" width="15.5703125" style="8" bestFit="1" customWidth="1"/>
    <col min="12049" max="12286" width="9.140625" style="8"/>
    <col min="12287" max="12290" width="3.7109375" style="8" customWidth="1"/>
    <col min="12291" max="12291" width="31.85546875" style="8" customWidth="1"/>
    <col min="12292" max="12292" width="16.85546875" style="8" customWidth="1"/>
    <col min="12293" max="12293" width="14.7109375" style="8" customWidth="1"/>
    <col min="12294" max="12294" width="15.5703125" style="8" bestFit="1" customWidth="1"/>
    <col min="12295" max="12295" width="1.7109375" style="8" customWidth="1"/>
    <col min="12296" max="12296" width="14.7109375" style="8" customWidth="1"/>
    <col min="12297" max="12297" width="15.5703125" style="8" bestFit="1" customWidth="1"/>
    <col min="12298" max="12298" width="31" style="8" bestFit="1" customWidth="1"/>
    <col min="12299" max="12299" width="15.42578125" style="8" customWidth="1"/>
    <col min="12300" max="12300" width="24" style="8" bestFit="1" customWidth="1"/>
    <col min="12301" max="12301" width="40.28515625" style="8" bestFit="1" customWidth="1"/>
    <col min="12302" max="12302" width="15.5703125" style="8" bestFit="1" customWidth="1"/>
    <col min="12303" max="12303" width="33.42578125" style="8" bestFit="1" customWidth="1"/>
    <col min="12304" max="12304" width="15.5703125" style="8" bestFit="1" customWidth="1"/>
    <col min="12305" max="12542" width="9.140625" style="8"/>
    <col min="12543" max="12546" width="3.7109375" style="8" customWidth="1"/>
    <col min="12547" max="12547" width="31.85546875" style="8" customWidth="1"/>
    <col min="12548" max="12548" width="16.85546875" style="8" customWidth="1"/>
    <col min="12549" max="12549" width="14.7109375" style="8" customWidth="1"/>
    <col min="12550" max="12550" width="15.5703125" style="8" bestFit="1" customWidth="1"/>
    <col min="12551" max="12551" width="1.7109375" style="8" customWidth="1"/>
    <col min="12552" max="12552" width="14.7109375" style="8" customWidth="1"/>
    <col min="12553" max="12553" width="15.5703125" style="8" bestFit="1" customWidth="1"/>
    <col min="12554" max="12554" width="31" style="8" bestFit="1" customWidth="1"/>
    <col min="12555" max="12555" width="15.42578125" style="8" customWidth="1"/>
    <col min="12556" max="12556" width="24" style="8" bestFit="1" customWidth="1"/>
    <col min="12557" max="12557" width="40.28515625" style="8" bestFit="1" customWidth="1"/>
    <col min="12558" max="12558" width="15.5703125" style="8" bestFit="1" customWidth="1"/>
    <col min="12559" max="12559" width="33.42578125" style="8" bestFit="1" customWidth="1"/>
    <col min="12560" max="12560" width="15.5703125" style="8" bestFit="1" customWidth="1"/>
    <col min="12561" max="12798" width="9.140625" style="8"/>
    <col min="12799" max="12802" width="3.7109375" style="8" customWidth="1"/>
    <col min="12803" max="12803" width="31.85546875" style="8" customWidth="1"/>
    <col min="12804" max="12804" width="16.85546875" style="8" customWidth="1"/>
    <col min="12805" max="12805" width="14.7109375" style="8" customWidth="1"/>
    <col min="12806" max="12806" width="15.5703125" style="8" bestFit="1" customWidth="1"/>
    <col min="12807" max="12807" width="1.7109375" style="8" customWidth="1"/>
    <col min="12808" max="12808" width="14.7109375" style="8" customWidth="1"/>
    <col min="12809" max="12809" width="15.5703125" style="8" bestFit="1" customWidth="1"/>
    <col min="12810" max="12810" width="31" style="8" bestFit="1" customWidth="1"/>
    <col min="12811" max="12811" width="15.42578125" style="8" customWidth="1"/>
    <col min="12812" max="12812" width="24" style="8" bestFit="1" customWidth="1"/>
    <col min="12813" max="12813" width="40.28515625" style="8" bestFit="1" customWidth="1"/>
    <col min="12814" max="12814" width="15.5703125" style="8" bestFit="1" customWidth="1"/>
    <col min="12815" max="12815" width="33.42578125" style="8" bestFit="1" customWidth="1"/>
    <col min="12816" max="12816" width="15.5703125" style="8" bestFit="1" customWidth="1"/>
    <col min="12817" max="13054" width="9.140625" style="8"/>
    <col min="13055" max="13058" width="3.7109375" style="8" customWidth="1"/>
    <col min="13059" max="13059" width="31.85546875" style="8" customWidth="1"/>
    <col min="13060" max="13060" width="16.85546875" style="8" customWidth="1"/>
    <col min="13061" max="13061" width="14.7109375" style="8" customWidth="1"/>
    <col min="13062" max="13062" width="15.5703125" style="8" bestFit="1" customWidth="1"/>
    <col min="13063" max="13063" width="1.7109375" style="8" customWidth="1"/>
    <col min="13064" max="13064" width="14.7109375" style="8" customWidth="1"/>
    <col min="13065" max="13065" width="15.5703125" style="8" bestFit="1" customWidth="1"/>
    <col min="13066" max="13066" width="31" style="8" bestFit="1" customWidth="1"/>
    <col min="13067" max="13067" width="15.42578125" style="8" customWidth="1"/>
    <col min="13068" max="13068" width="24" style="8" bestFit="1" customWidth="1"/>
    <col min="13069" max="13069" width="40.28515625" style="8" bestFit="1" customWidth="1"/>
    <col min="13070" max="13070" width="15.5703125" style="8" bestFit="1" customWidth="1"/>
    <col min="13071" max="13071" width="33.42578125" style="8" bestFit="1" customWidth="1"/>
    <col min="13072" max="13072" width="15.5703125" style="8" bestFit="1" customWidth="1"/>
    <col min="13073" max="13310" width="9.140625" style="8"/>
    <col min="13311" max="13314" width="3.7109375" style="8" customWidth="1"/>
    <col min="13315" max="13315" width="31.85546875" style="8" customWidth="1"/>
    <col min="13316" max="13316" width="16.85546875" style="8" customWidth="1"/>
    <col min="13317" max="13317" width="14.7109375" style="8" customWidth="1"/>
    <col min="13318" max="13318" width="15.5703125" style="8" bestFit="1" customWidth="1"/>
    <col min="13319" max="13319" width="1.7109375" style="8" customWidth="1"/>
    <col min="13320" max="13320" width="14.7109375" style="8" customWidth="1"/>
    <col min="13321" max="13321" width="15.5703125" style="8" bestFit="1" customWidth="1"/>
    <col min="13322" max="13322" width="31" style="8" bestFit="1" customWidth="1"/>
    <col min="13323" max="13323" width="15.42578125" style="8" customWidth="1"/>
    <col min="13324" max="13324" width="24" style="8" bestFit="1" customWidth="1"/>
    <col min="13325" max="13325" width="40.28515625" style="8" bestFit="1" customWidth="1"/>
    <col min="13326" max="13326" width="15.5703125" style="8" bestFit="1" customWidth="1"/>
    <col min="13327" max="13327" width="33.42578125" style="8" bestFit="1" customWidth="1"/>
    <col min="13328" max="13328" width="15.5703125" style="8" bestFit="1" customWidth="1"/>
    <col min="13329" max="13566" width="9.140625" style="8"/>
    <col min="13567" max="13570" width="3.7109375" style="8" customWidth="1"/>
    <col min="13571" max="13571" width="31.85546875" style="8" customWidth="1"/>
    <col min="13572" max="13572" width="16.85546875" style="8" customWidth="1"/>
    <col min="13573" max="13573" width="14.7109375" style="8" customWidth="1"/>
    <col min="13574" max="13574" width="15.5703125" style="8" bestFit="1" customWidth="1"/>
    <col min="13575" max="13575" width="1.7109375" style="8" customWidth="1"/>
    <col min="13576" max="13576" width="14.7109375" style="8" customWidth="1"/>
    <col min="13577" max="13577" width="15.5703125" style="8" bestFit="1" customWidth="1"/>
    <col min="13578" max="13578" width="31" style="8" bestFit="1" customWidth="1"/>
    <col min="13579" max="13579" width="15.42578125" style="8" customWidth="1"/>
    <col min="13580" max="13580" width="24" style="8" bestFit="1" customWidth="1"/>
    <col min="13581" max="13581" width="40.28515625" style="8" bestFit="1" customWidth="1"/>
    <col min="13582" max="13582" width="15.5703125" style="8" bestFit="1" customWidth="1"/>
    <col min="13583" max="13583" width="33.42578125" style="8" bestFit="1" customWidth="1"/>
    <col min="13584" max="13584" width="15.5703125" style="8" bestFit="1" customWidth="1"/>
    <col min="13585" max="13822" width="9.140625" style="8"/>
    <col min="13823" max="13826" width="3.7109375" style="8" customWidth="1"/>
    <col min="13827" max="13827" width="31.85546875" style="8" customWidth="1"/>
    <col min="13828" max="13828" width="16.85546875" style="8" customWidth="1"/>
    <col min="13829" max="13829" width="14.7109375" style="8" customWidth="1"/>
    <col min="13830" max="13830" width="15.5703125" style="8" bestFit="1" customWidth="1"/>
    <col min="13831" max="13831" width="1.7109375" style="8" customWidth="1"/>
    <col min="13832" max="13832" width="14.7109375" style="8" customWidth="1"/>
    <col min="13833" max="13833" width="15.5703125" style="8" bestFit="1" customWidth="1"/>
    <col min="13834" max="13834" width="31" style="8" bestFit="1" customWidth="1"/>
    <col min="13835" max="13835" width="15.42578125" style="8" customWidth="1"/>
    <col min="13836" max="13836" width="24" style="8" bestFit="1" customWidth="1"/>
    <col min="13837" max="13837" width="40.28515625" style="8" bestFit="1" customWidth="1"/>
    <col min="13838" max="13838" width="15.5703125" style="8" bestFit="1" customWidth="1"/>
    <col min="13839" max="13839" width="33.42578125" style="8" bestFit="1" customWidth="1"/>
    <col min="13840" max="13840" width="15.5703125" style="8" bestFit="1" customWidth="1"/>
    <col min="13841" max="14078" width="9.140625" style="8"/>
    <col min="14079" max="14082" width="3.7109375" style="8" customWidth="1"/>
    <col min="14083" max="14083" width="31.85546875" style="8" customWidth="1"/>
    <col min="14084" max="14084" width="16.85546875" style="8" customWidth="1"/>
    <col min="14085" max="14085" width="14.7109375" style="8" customWidth="1"/>
    <col min="14086" max="14086" width="15.5703125" style="8" bestFit="1" customWidth="1"/>
    <col min="14087" max="14087" width="1.7109375" style="8" customWidth="1"/>
    <col min="14088" max="14088" width="14.7109375" style="8" customWidth="1"/>
    <col min="14089" max="14089" width="15.5703125" style="8" bestFit="1" customWidth="1"/>
    <col min="14090" max="14090" width="31" style="8" bestFit="1" customWidth="1"/>
    <col min="14091" max="14091" width="15.42578125" style="8" customWidth="1"/>
    <col min="14092" max="14092" width="24" style="8" bestFit="1" customWidth="1"/>
    <col min="14093" max="14093" width="40.28515625" style="8" bestFit="1" customWidth="1"/>
    <col min="14094" max="14094" width="15.5703125" style="8" bestFit="1" customWidth="1"/>
    <col min="14095" max="14095" width="33.42578125" style="8" bestFit="1" customWidth="1"/>
    <col min="14096" max="14096" width="15.5703125" style="8" bestFit="1" customWidth="1"/>
    <col min="14097" max="14334" width="9.140625" style="8"/>
    <col min="14335" max="14338" width="3.7109375" style="8" customWidth="1"/>
    <col min="14339" max="14339" width="31.85546875" style="8" customWidth="1"/>
    <col min="14340" max="14340" width="16.85546875" style="8" customWidth="1"/>
    <col min="14341" max="14341" width="14.7109375" style="8" customWidth="1"/>
    <col min="14342" max="14342" width="15.5703125" style="8" bestFit="1" customWidth="1"/>
    <col min="14343" max="14343" width="1.7109375" style="8" customWidth="1"/>
    <col min="14344" max="14344" width="14.7109375" style="8" customWidth="1"/>
    <col min="14345" max="14345" width="15.5703125" style="8" bestFit="1" customWidth="1"/>
    <col min="14346" max="14346" width="31" style="8" bestFit="1" customWidth="1"/>
    <col min="14347" max="14347" width="15.42578125" style="8" customWidth="1"/>
    <col min="14348" max="14348" width="24" style="8" bestFit="1" customWidth="1"/>
    <col min="14349" max="14349" width="40.28515625" style="8" bestFit="1" customWidth="1"/>
    <col min="14350" max="14350" width="15.5703125" style="8" bestFit="1" customWidth="1"/>
    <col min="14351" max="14351" width="33.42578125" style="8" bestFit="1" customWidth="1"/>
    <col min="14352" max="14352" width="15.5703125" style="8" bestFit="1" customWidth="1"/>
    <col min="14353" max="14590" width="9.140625" style="8"/>
    <col min="14591" max="14594" width="3.7109375" style="8" customWidth="1"/>
    <col min="14595" max="14595" width="31.85546875" style="8" customWidth="1"/>
    <col min="14596" max="14596" width="16.85546875" style="8" customWidth="1"/>
    <col min="14597" max="14597" width="14.7109375" style="8" customWidth="1"/>
    <col min="14598" max="14598" width="15.5703125" style="8" bestFit="1" customWidth="1"/>
    <col min="14599" max="14599" width="1.7109375" style="8" customWidth="1"/>
    <col min="14600" max="14600" width="14.7109375" style="8" customWidth="1"/>
    <col min="14601" max="14601" width="15.5703125" style="8" bestFit="1" customWidth="1"/>
    <col min="14602" max="14602" width="31" style="8" bestFit="1" customWidth="1"/>
    <col min="14603" max="14603" width="15.42578125" style="8" customWidth="1"/>
    <col min="14604" max="14604" width="24" style="8" bestFit="1" customWidth="1"/>
    <col min="14605" max="14605" width="40.28515625" style="8" bestFit="1" customWidth="1"/>
    <col min="14606" max="14606" width="15.5703125" style="8" bestFit="1" customWidth="1"/>
    <col min="14607" max="14607" width="33.42578125" style="8" bestFit="1" customWidth="1"/>
    <col min="14608" max="14608" width="15.5703125" style="8" bestFit="1" customWidth="1"/>
    <col min="14609" max="14846" width="9.140625" style="8"/>
    <col min="14847" max="14850" width="3.7109375" style="8" customWidth="1"/>
    <col min="14851" max="14851" width="31.85546875" style="8" customWidth="1"/>
    <col min="14852" max="14852" width="16.85546875" style="8" customWidth="1"/>
    <col min="14853" max="14853" width="14.7109375" style="8" customWidth="1"/>
    <col min="14854" max="14854" width="15.5703125" style="8" bestFit="1" customWidth="1"/>
    <col min="14855" max="14855" width="1.7109375" style="8" customWidth="1"/>
    <col min="14856" max="14856" width="14.7109375" style="8" customWidth="1"/>
    <col min="14857" max="14857" width="15.5703125" style="8" bestFit="1" customWidth="1"/>
    <col min="14858" max="14858" width="31" style="8" bestFit="1" customWidth="1"/>
    <col min="14859" max="14859" width="15.42578125" style="8" customWidth="1"/>
    <col min="14860" max="14860" width="24" style="8" bestFit="1" customWidth="1"/>
    <col min="14861" max="14861" width="40.28515625" style="8" bestFit="1" customWidth="1"/>
    <col min="14862" max="14862" width="15.5703125" style="8" bestFit="1" customWidth="1"/>
    <col min="14863" max="14863" width="33.42578125" style="8" bestFit="1" customWidth="1"/>
    <col min="14864" max="14864" width="15.5703125" style="8" bestFit="1" customWidth="1"/>
    <col min="14865" max="15102" width="9.140625" style="8"/>
    <col min="15103" max="15106" width="3.7109375" style="8" customWidth="1"/>
    <col min="15107" max="15107" width="31.85546875" style="8" customWidth="1"/>
    <col min="15108" max="15108" width="16.85546875" style="8" customWidth="1"/>
    <col min="15109" max="15109" width="14.7109375" style="8" customWidth="1"/>
    <col min="15110" max="15110" width="15.5703125" style="8" bestFit="1" customWidth="1"/>
    <col min="15111" max="15111" width="1.7109375" style="8" customWidth="1"/>
    <col min="15112" max="15112" width="14.7109375" style="8" customWidth="1"/>
    <col min="15113" max="15113" width="15.5703125" style="8" bestFit="1" customWidth="1"/>
    <col min="15114" max="15114" width="31" style="8" bestFit="1" customWidth="1"/>
    <col min="15115" max="15115" width="15.42578125" style="8" customWidth="1"/>
    <col min="15116" max="15116" width="24" style="8" bestFit="1" customWidth="1"/>
    <col min="15117" max="15117" width="40.28515625" style="8" bestFit="1" customWidth="1"/>
    <col min="15118" max="15118" width="15.5703125" style="8" bestFit="1" customWidth="1"/>
    <col min="15119" max="15119" width="33.42578125" style="8" bestFit="1" customWidth="1"/>
    <col min="15120" max="15120" width="15.5703125" style="8" bestFit="1" customWidth="1"/>
    <col min="15121" max="15358" width="9.140625" style="8"/>
    <col min="15359" max="15362" width="3.7109375" style="8" customWidth="1"/>
    <col min="15363" max="15363" width="31.85546875" style="8" customWidth="1"/>
    <col min="15364" max="15364" width="16.85546875" style="8" customWidth="1"/>
    <col min="15365" max="15365" width="14.7109375" style="8" customWidth="1"/>
    <col min="15366" max="15366" width="15.5703125" style="8" bestFit="1" customWidth="1"/>
    <col min="15367" max="15367" width="1.7109375" style="8" customWidth="1"/>
    <col min="15368" max="15368" width="14.7109375" style="8" customWidth="1"/>
    <col min="15369" max="15369" width="15.5703125" style="8" bestFit="1" customWidth="1"/>
    <col min="15370" max="15370" width="31" style="8" bestFit="1" customWidth="1"/>
    <col min="15371" max="15371" width="15.42578125" style="8" customWidth="1"/>
    <col min="15372" max="15372" width="24" style="8" bestFit="1" customWidth="1"/>
    <col min="15373" max="15373" width="40.28515625" style="8" bestFit="1" customWidth="1"/>
    <col min="15374" max="15374" width="15.5703125" style="8" bestFit="1" customWidth="1"/>
    <col min="15375" max="15375" width="33.42578125" style="8" bestFit="1" customWidth="1"/>
    <col min="15376" max="15376" width="15.5703125" style="8" bestFit="1" customWidth="1"/>
    <col min="15377" max="15614" width="9.140625" style="8"/>
    <col min="15615" max="15618" width="3.7109375" style="8" customWidth="1"/>
    <col min="15619" max="15619" width="31.85546875" style="8" customWidth="1"/>
    <col min="15620" max="15620" width="16.85546875" style="8" customWidth="1"/>
    <col min="15621" max="15621" width="14.7109375" style="8" customWidth="1"/>
    <col min="15622" max="15622" width="15.5703125" style="8" bestFit="1" customWidth="1"/>
    <col min="15623" max="15623" width="1.7109375" style="8" customWidth="1"/>
    <col min="15624" max="15624" width="14.7109375" style="8" customWidth="1"/>
    <col min="15625" max="15625" width="15.5703125" style="8" bestFit="1" customWidth="1"/>
    <col min="15626" max="15626" width="31" style="8" bestFit="1" customWidth="1"/>
    <col min="15627" max="15627" width="15.42578125" style="8" customWidth="1"/>
    <col min="15628" max="15628" width="24" style="8" bestFit="1" customWidth="1"/>
    <col min="15629" max="15629" width="40.28515625" style="8" bestFit="1" customWidth="1"/>
    <col min="15630" max="15630" width="15.5703125" style="8" bestFit="1" customWidth="1"/>
    <col min="15631" max="15631" width="33.42578125" style="8" bestFit="1" customWidth="1"/>
    <col min="15632" max="15632" width="15.5703125" style="8" bestFit="1" customWidth="1"/>
    <col min="15633" max="15870" width="9.140625" style="8"/>
    <col min="15871" max="15874" width="3.7109375" style="8" customWidth="1"/>
    <col min="15875" max="15875" width="31.85546875" style="8" customWidth="1"/>
    <col min="15876" max="15876" width="16.85546875" style="8" customWidth="1"/>
    <col min="15877" max="15877" width="14.7109375" style="8" customWidth="1"/>
    <col min="15878" max="15878" width="15.5703125" style="8" bestFit="1" customWidth="1"/>
    <col min="15879" max="15879" width="1.7109375" style="8" customWidth="1"/>
    <col min="15880" max="15880" width="14.7109375" style="8" customWidth="1"/>
    <col min="15881" max="15881" width="15.5703125" style="8" bestFit="1" customWidth="1"/>
    <col min="15882" max="15882" width="31" style="8" bestFit="1" customWidth="1"/>
    <col min="15883" max="15883" width="15.42578125" style="8" customWidth="1"/>
    <col min="15884" max="15884" width="24" style="8" bestFit="1" customWidth="1"/>
    <col min="15885" max="15885" width="40.28515625" style="8" bestFit="1" customWidth="1"/>
    <col min="15886" max="15886" width="15.5703125" style="8" bestFit="1" customWidth="1"/>
    <col min="15887" max="15887" width="33.42578125" style="8" bestFit="1" customWidth="1"/>
    <col min="15888" max="15888" width="15.5703125" style="8" bestFit="1" customWidth="1"/>
    <col min="15889" max="16126" width="9.140625" style="8"/>
    <col min="16127" max="16130" width="3.7109375" style="8" customWidth="1"/>
    <col min="16131" max="16131" width="31.85546875" style="8" customWidth="1"/>
    <col min="16132" max="16132" width="16.85546875" style="8" customWidth="1"/>
    <col min="16133" max="16133" width="14.7109375" style="8" customWidth="1"/>
    <col min="16134" max="16134" width="15.5703125" style="8" bestFit="1" customWidth="1"/>
    <col min="16135" max="16135" width="1.7109375" style="8" customWidth="1"/>
    <col min="16136" max="16136" width="14.7109375" style="8" customWidth="1"/>
    <col min="16137" max="16137" width="15.5703125" style="8" bestFit="1" customWidth="1"/>
    <col min="16138" max="16138" width="31" style="8" bestFit="1" customWidth="1"/>
    <col min="16139" max="16139" width="15.42578125" style="8" customWidth="1"/>
    <col min="16140" max="16140" width="24" style="8" bestFit="1" customWidth="1"/>
    <col min="16141" max="16141" width="40.28515625" style="8" bestFit="1" customWidth="1"/>
    <col min="16142" max="16142" width="15.5703125" style="8" bestFit="1" customWidth="1"/>
    <col min="16143" max="16143" width="33.42578125" style="8" bestFit="1" customWidth="1"/>
    <col min="16144" max="16144" width="15.5703125" style="8" bestFit="1" customWidth="1"/>
    <col min="16145" max="16384" width="9.140625" style="8"/>
  </cols>
  <sheetData>
    <row r="1" spans="1:1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5" x14ac:dyDescent="0.2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5" x14ac:dyDescent="0.2">
      <c r="A4" s="4" t="s">
        <v>3</v>
      </c>
      <c r="B4" s="5"/>
      <c r="C4" s="5"/>
      <c r="D4" s="5"/>
      <c r="E4" s="5"/>
      <c r="F4" s="5"/>
      <c r="G4" s="1"/>
      <c r="H4" s="1"/>
      <c r="I4" s="1"/>
      <c r="J4" s="1"/>
      <c r="K4" s="1"/>
    </row>
    <row r="5" spans="1:12" ht="4.9000000000000004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7" spans="1:12" x14ac:dyDescent="0.2">
      <c r="B7" s="10"/>
      <c r="C7" s="10"/>
      <c r="D7" s="10"/>
      <c r="G7" s="11" t="s">
        <v>4</v>
      </c>
      <c r="H7" s="11"/>
      <c r="I7" s="12"/>
      <c r="J7" s="11" t="s">
        <v>5</v>
      </c>
      <c r="K7" s="13"/>
      <c r="L7" s="14"/>
    </row>
    <row r="8" spans="1:12" ht="14.25" x14ac:dyDescent="0.2">
      <c r="A8" s="15" t="s">
        <v>6</v>
      </c>
      <c r="B8" s="16"/>
      <c r="C8" s="16"/>
      <c r="D8" s="16"/>
      <c r="E8" s="16"/>
      <c r="F8" s="17"/>
    </row>
    <row r="9" spans="1:12" x14ac:dyDescent="0.2">
      <c r="B9" s="18" t="s">
        <v>7</v>
      </c>
      <c r="C9" s="18"/>
      <c r="E9" s="8"/>
    </row>
    <row r="10" spans="1:12" x14ac:dyDescent="0.2">
      <c r="C10" s="19" t="s">
        <v>8</v>
      </c>
      <c r="E10" s="8"/>
      <c r="G10" s="20">
        <v>2994756.31</v>
      </c>
      <c r="J10" s="21">
        <f>+G10</f>
        <v>2994756.31</v>
      </c>
    </row>
    <row r="11" spans="1:12" x14ac:dyDescent="0.2">
      <c r="C11" s="19"/>
      <c r="E11" s="8"/>
      <c r="H11" s="22"/>
      <c r="K11" s="21"/>
    </row>
    <row r="12" spans="1:12" x14ac:dyDescent="0.2">
      <c r="C12" s="9" t="s">
        <v>9</v>
      </c>
      <c r="E12" s="8"/>
      <c r="F12" s="21"/>
      <c r="G12" s="20">
        <v>10296232.91</v>
      </c>
      <c r="J12" s="21">
        <f>+G12</f>
        <v>10296232.91</v>
      </c>
    </row>
    <row r="13" spans="1:12" x14ac:dyDescent="0.2">
      <c r="C13" s="9" t="s">
        <v>10</v>
      </c>
      <c r="D13" s="8"/>
      <c r="E13" s="8"/>
      <c r="G13" s="23">
        <v>2900299.39</v>
      </c>
      <c r="H13" s="24">
        <f>SUM(G12:G13)</f>
        <v>13196532.300000001</v>
      </c>
      <c r="I13" s="21"/>
      <c r="J13" s="24">
        <f>+G13</f>
        <v>2900299.39</v>
      </c>
      <c r="K13" s="24">
        <f>SUM(J12:J13)</f>
        <v>13196532.300000001</v>
      </c>
    </row>
    <row r="14" spans="1:12" x14ac:dyDescent="0.2">
      <c r="E14" s="8"/>
      <c r="G14" s="25"/>
      <c r="H14" s="21">
        <f>G10+G12+G13</f>
        <v>16191288.610000001</v>
      </c>
      <c r="I14" s="21"/>
      <c r="K14" s="21">
        <f>SUM(J10:J13)</f>
        <v>16191288.610000001</v>
      </c>
    </row>
    <row r="15" spans="1:12" x14ac:dyDescent="0.2">
      <c r="B15" s="18" t="s">
        <v>11</v>
      </c>
      <c r="E15" s="8"/>
      <c r="G15" s="26"/>
      <c r="H15" s="21"/>
      <c r="I15" s="21"/>
      <c r="K15" s="21"/>
    </row>
    <row r="16" spans="1:12" x14ac:dyDescent="0.2">
      <c r="B16" s="8"/>
      <c r="C16" s="18" t="s">
        <v>12</v>
      </c>
      <c r="D16" s="18"/>
      <c r="E16" s="8"/>
    </row>
    <row r="17" spans="1:12" x14ac:dyDescent="0.2">
      <c r="B17" s="8"/>
      <c r="C17" s="18"/>
      <c r="D17" s="19" t="s">
        <v>13</v>
      </c>
      <c r="E17" s="8"/>
      <c r="G17" s="27">
        <v>-29045.29</v>
      </c>
      <c r="J17" s="21">
        <f>+G17</f>
        <v>-29045.29</v>
      </c>
    </row>
    <row r="18" spans="1:12" x14ac:dyDescent="0.2">
      <c r="B18" s="8"/>
      <c r="C18" s="18"/>
      <c r="D18" s="19" t="s">
        <v>14</v>
      </c>
      <c r="E18" s="8"/>
      <c r="G18" s="27">
        <v>-10869.31</v>
      </c>
      <c r="J18" s="8">
        <f>+G18</f>
        <v>-10869.31</v>
      </c>
    </row>
    <row r="19" spans="1:12" x14ac:dyDescent="0.2">
      <c r="B19" s="8"/>
      <c r="C19" s="18"/>
      <c r="D19" s="19" t="s">
        <v>15</v>
      </c>
      <c r="E19" s="8"/>
      <c r="G19" s="28">
        <v>-3065.71</v>
      </c>
      <c r="H19" s="24"/>
      <c r="J19" s="24">
        <f>+G19</f>
        <v>-3065.71</v>
      </c>
      <c r="K19" s="24"/>
    </row>
    <row r="20" spans="1:12" x14ac:dyDescent="0.2">
      <c r="B20" s="9" t="s">
        <v>16</v>
      </c>
      <c r="E20" s="8"/>
      <c r="H20" s="8">
        <f>SUM(G17:G19)</f>
        <v>-42980.31</v>
      </c>
      <c r="K20" s="8">
        <f>SUM(J17:J19)</f>
        <v>-42980.31</v>
      </c>
    </row>
    <row r="21" spans="1:12" x14ac:dyDescent="0.2">
      <c r="B21" s="8"/>
      <c r="D21" s="19" t="s">
        <v>13</v>
      </c>
      <c r="E21" s="8"/>
      <c r="G21" s="20"/>
      <c r="J21" s="21">
        <f>+G21</f>
        <v>0</v>
      </c>
    </row>
    <row r="22" spans="1:12" x14ac:dyDescent="0.2">
      <c r="B22" s="8"/>
      <c r="D22" s="19" t="s">
        <v>14</v>
      </c>
      <c r="E22" s="8"/>
      <c r="G22" s="27"/>
      <c r="J22" s="8">
        <f>+G22</f>
        <v>0</v>
      </c>
    </row>
    <row r="23" spans="1:12" x14ac:dyDescent="0.2">
      <c r="B23" s="8"/>
      <c r="D23" s="19" t="s">
        <v>15</v>
      </c>
      <c r="E23" s="8"/>
      <c r="G23" s="28"/>
      <c r="H23" s="24"/>
      <c r="J23" s="24">
        <f>+G23</f>
        <v>0</v>
      </c>
      <c r="K23" s="24"/>
    </row>
    <row r="24" spans="1:12" x14ac:dyDescent="0.2">
      <c r="H24" s="8">
        <f>SUM(G21:G23)</f>
        <v>0</v>
      </c>
      <c r="K24" s="8">
        <f>SUM(J21:J23)</f>
        <v>0</v>
      </c>
    </row>
    <row r="25" spans="1:12" x14ac:dyDescent="0.2">
      <c r="B25" s="18" t="s">
        <v>17</v>
      </c>
      <c r="D25" s="8"/>
    </row>
    <row r="26" spans="1:12" x14ac:dyDescent="0.2">
      <c r="C26" s="9" t="s">
        <v>13</v>
      </c>
      <c r="D26" s="8"/>
      <c r="G26" s="21">
        <f>+G21+G17+G10</f>
        <v>2965711.02</v>
      </c>
      <c r="J26" s="21">
        <f>+J21+J17+J10</f>
        <v>2965711.02</v>
      </c>
    </row>
    <row r="27" spans="1:12" x14ac:dyDescent="0.2">
      <c r="C27" s="9" t="s">
        <v>14</v>
      </c>
      <c r="D27" s="8"/>
      <c r="G27" s="8">
        <f>+G22+G18+G12</f>
        <v>10285363.6</v>
      </c>
      <c r="J27" s="8">
        <f>+J22+J18+J12</f>
        <v>10285363.6</v>
      </c>
    </row>
    <row r="28" spans="1:12" x14ac:dyDescent="0.2">
      <c r="C28" s="9" t="s">
        <v>15</v>
      </c>
      <c r="D28" s="8"/>
      <c r="G28" s="24">
        <f>+G23+G19+G13</f>
        <v>2897233.68</v>
      </c>
      <c r="H28" s="24"/>
      <c r="J28" s="24">
        <f>+J23+J19+J13</f>
        <v>2897233.68</v>
      </c>
      <c r="K28" s="24"/>
    </row>
    <row r="29" spans="1:12" x14ac:dyDescent="0.2">
      <c r="D29" s="8"/>
      <c r="H29" s="29">
        <f>SUM(G26:G28)</f>
        <v>16148308.299999999</v>
      </c>
      <c r="K29" s="29">
        <f>SUM(J26:J28)</f>
        <v>16148308.299999999</v>
      </c>
    </row>
    <row r="30" spans="1:12" x14ac:dyDescent="0.2">
      <c r="D30" s="8"/>
      <c r="H30" s="21"/>
      <c r="K30" s="21"/>
    </row>
    <row r="31" spans="1:12" ht="14.25" x14ac:dyDescent="0.2">
      <c r="A31" s="15" t="s">
        <v>18</v>
      </c>
      <c r="B31" s="16"/>
      <c r="C31" s="16"/>
      <c r="D31" s="16"/>
      <c r="E31" s="16"/>
      <c r="F31" s="17"/>
    </row>
    <row r="32" spans="1:12" x14ac:dyDescent="0.2">
      <c r="A32" s="9" t="s">
        <v>19</v>
      </c>
      <c r="C32" s="8"/>
      <c r="E32" s="8"/>
      <c r="G32" s="30" t="s">
        <v>20</v>
      </c>
      <c r="H32" s="31">
        <f>+H13*0.78</f>
        <v>10293295.194</v>
      </c>
      <c r="K32" s="31">
        <f>+K13*0.78</f>
        <v>10293295.194</v>
      </c>
      <c r="L32" s="32" t="s">
        <v>21</v>
      </c>
    </row>
    <row r="33" spans="1:12" x14ac:dyDescent="0.2">
      <c r="C33" s="8"/>
      <c r="E33" s="8"/>
      <c r="H33" s="33"/>
      <c r="K33" s="33"/>
      <c r="L33" s="34">
        <f>J12+J18+J22-J39</f>
        <v>8681</v>
      </c>
    </row>
    <row r="34" spans="1:12" x14ac:dyDescent="0.2">
      <c r="A34" s="35"/>
      <c r="B34" s="9" t="s">
        <v>22</v>
      </c>
      <c r="K34" s="27">
        <v>132322711.95</v>
      </c>
      <c r="L34" s="36" t="s">
        <v>23</v>
      </c>
    </row>
    <row r="35" spans="1:12" x14ac:dyDescent="0.2">
      <c r="A35" s="35"/>
      <c r="B35" s="9" t="s">
        <v>24</v>
      </c>
      <c r="K35" s="28">
        <v>69340.05</v>
      </c>
    </row>
    <row r="36" spans="1:12" x14ac:dyDescent="0.2">
      <c r="B36" s="35" t="s">
        <v>25</v>
      </c>
      <c r="C36" s="10"/>
      <c r="D36" s="10"/>
      <c r="E36" s="10"/>
      <c r="F36" s="37"/>
      <c r="I36" s="21"/>
      <c r="K36" s="38">
        <f>K34-K35</f>
        <v>132253371.90000001</v>
      </c>
    </row>
    <row r="37" spans="1:12" x14ac:dyDescent="0.2">
      <c r="B37" s="18"/>
      <c r="C37" s="39"/>
      <c r="D37" s="39"/>
      <c r="E37" s="40"/>
      <c r="F37" s="40"/>
      <c r="H37" s="33"/>
      <c r="K37" s="33"/>
    </row>
    <row r="38" spans="1:12" x14ac:dyDescent="0.2">
      <c r="B38" s="19" t="s">
        <v>26</v>
      </c>
    </row>
    <row r="39" spans="1:12" x14ac:dyDescent="0.2">
      <c r="C39" s="18" t="s">
        <v>27</v>
      </c>
      <c r="G39" s="28">
        <v>10276682.6</v>
      </c>
      <c r="H39" s="24"/>
      <c r="J39" s="41">
        <f>+G39</f>
        <v>10276682.6</v>
      </c>
      <c r="K39" s="24"/>
    </row>
    <row r="40" spans="1:12" ht="15" x14ac:dyDescent="0.25">
      <c r="H40" s="8">
        <f>SUM(G39:G39)</f>
        <v>10276682.6</v>
      </c>
      <c r="K40" s="42">
        <f>SUM(J39:J39)</f>
        <v>10276682.6</v>
      </c>
    </row>
    <row r="41" spans="1:12" x14ac:dyDescent="0.2">
      <c r="B41" s="9" t="s">
        <v>11</v>
      </c>
      <c r="C41" s="8"/>
    </row>
    <row r="42" spans="1:12" x14ac:dyDescent="0.2">
      <c r="C42" s="18" t="s">
        <v>28</v>
      </c>
      <c r="G42" s="27">
        <v>463316.4</v>
      </c>
      <c r="J42" s="43">
        <f>+G42</f>
        <v>463316.4</v>
      </c>
    </row>
    <row r="43" spans="1:12" x14ac:dyDescent="0.2">
      <c r="C43" s="9" t="s">
        <v>29</v>
      </c>
      <c r="G43" s="28"/>
      <c r="H43" s="24"/>
      <c r="J43" s="24">
        <f>+G43</f>
        <v>0</v>
      </c>
      <c r="K43" s="24"/>
    </row>
    <row r="44" spans="1:12" x14ac:dyDescent="0.2">
      <c r="B44" s="10" t="s">
        <v>30</v>
      </c>
      <c r="C44" s="10"/>
      <c r="D44" s="10"/>
      <c r="E44" s="10"/>
      <c r="H44" s="37">
        <f>H40+G42+G43</f>
        <v>10739999</v>
      </c>
      <c r="K44" s="37">
        <f>K40+J42+J43</f>
        <v>10739999</v>
      </c>
      <c r="L44" s="32" t="s">
        <v>31</v>
      </c>
    </row>
    <row r="45" spans="1:12" x14ac:dyDescent="0.2">
      <c r="L45" s="44">
        <v>-884992.72</v>
      </c>
    </row>
    <row r="46" spans="1:12" x14ac:dyDescent="0.2">
      <c r="B46" s="18" t="s">
        <v>32</v>
      </c>
      <c r="L46" s="46" t="s">
        <v>33</v>
      </c>
    </row>
    <row r="47" spans="1:12" x14ac:dyDescent="0.2">
      <c r="B47" s="18"/>
      <c r="C47" s="9" t="s">
        <v>34</v>
      </c>
      <c r="G47" s="27">
        <v>11624658.390000001</v>
      </c>
      <c r="J47" s="8">
        <f>G47</f>
        <v>11624658.390000001</v>
      </c>
      <c r="L47" s="45">
        <f>K36</f>
        <v>132253371.90000001</v>
      </c>
    </row>
    <row r="48" spans="1:12" x14ac:dyDescent="0.2">
      <c r="B48" s="18"/>
      <c r="C48" s="9" t="s">
        <v>35</v>
      </c>
      <c r="G48" s="28">
        <v>-66627.89</v>
      </c>
      <c r="H48" s="24"/>
      <c r="J48" s="47">
        <f>G48</f>
        <v>-66627.89</v>
      </c>
      <c r="K48" s="48"/>
      <c r="L48" s="46" t="s">
        <v>36</v>
      </c>
    </row>
    <row r="49" spans="1:12" x14ac:dyDescent="0.2">
      <c r="B49" s="10" t="s">
        <v>37</v>
      </c>
      <c r="C49" s="10"/>
      <c r="D49" s="10"/>
      <c r="E49" s="10"/>
      <c r="H49" s="37">
        <f>G47+G48</f>
        <v>11558030.5</v>
      </c>
      <c r="K49" s="37">
        <f>SUM(J47:J48)</f>
        <v>11558030.5</v>
      </c>
      <c r="L49" s="45">
        <f>J48</f>
        <v>-66627.89</v>
      </c>
    </row>
    <row r="50" spans="1:12" x14ac:dyDescent="0.2">
      <c r="B50" s="10"/>
      <c r="C50" s="10"/>
      <c r="D50" s="10"/>
      <c r="E50" s="10"/>
      <c r="H50" s="37"/>
      <c r="L50" s="46" t="s">
        <v>38</v>
      </c>
    </row>
    <row r="51" spans="1:12" x14ac:dyDescent="0.2">
      <c r="B51" s="8"/>
      <c r="L51" s="45">
        <v>-333.33</v>
      </c>
    </row>
    <row r="52" spans="1:12" x14ac:dyDescent="0.2">
      <c r="H52" s="37"/>
      <c r="L52" s="46" t="s">
        <v>39</v>
      </c>
    </row>
    <row r="53" spans="1:12" ht="13.5" thickBot="1" x14ac:dyDescent="0.25">
      <c r="B53" s="49" t="s">
        <v>40</v>
      </c>
      <c r="C53" s="50"/>
      <c r="D53" s="50"/>
      <c r="E53" s="50"/>
      <c r="H53" s="51">
        <f>K36+H44-H49-H51</f>
        <v>131435340.40000001</v>
      </c>
      <c r="K53" s="51">
        <f>+K36+K44-K49+K51</f>
        <v>131435340.40000001</v>
      </c>
      <c r="L53" s="52">
        <v>131435340.40000001</v>
      </c>
    </row>
    <row r="54" spans="1:12" x14ac:dyDescent="0.2">
      <c r="B54" s="8"/>
      <c r="C54" s="8"/>
      <c r="D54" s="8"/>
      <c r="E54" s="8"/>
      <c r="H54" s="53"/>
      <c r="K54" s="53"/>
      <c r="L54" s="46" t="s">
        <v>41</v>
      </c>
    </row>
    <row r="55" spans="1:12" x14ac:dyDescent="0.2">
      <c r="C55" s="8"/>
      <c r="E55" s="8"/>
      <c r="G55" s="54"/>
      <c r="H55" s="53"/>
      <c r="K55" s="53"/>
      <c r="L55" s="55">
        <f>L53-K53</f>
        <v>0</v>
      </c>
    </row>
    <row r="56" spans="1:12" x14ac:dyDescent="0.2">
      <c r="B56" s="8"/>
      <c r="C56" s="8"/>
      <c r="D56" s="8"/>
      <c r="E56" s="8"/>
      <c r="J56" s="8" t="s">
        <v>42</v>
      </c>
    </row>
    <row r="57" spans="1:12" ht="14.25" x14ac:dyDescent="0.2">
      <c r="A57" s="56" t="s">
        <v>43</v>
      </c>
      <c r="B57" s="16"/>
      <c r="C57" s="16"/>
      <c r="D57" s="16"/>
      <c r="E57" s="16"/>
      <c r="F57" s="17"/>
    </row>
    <row r="58" spans="1:12" x14ac:dyDescent="0.2">
      <c r="A58" s="9" t="s">
        <v>19</v>
      </c>
      <c r="B58" s="8"/>
      <c r="C58" s="8"/>
      <c r="E58" s="8"/>
      <c r="G58" s="57">
        <v>0.22</v>
      </c>
      <c r="H58" s="58">
        <f>+H13*0.22</f>
        <v>2903237.1060000001</v>
      </c>
      <c r="I58" s="58">
        <f>+I13*0.28</f>
        <v>0</v>
      </c>
      <c r="J58" s="58"/>
      <c r="K58" s="58">
        <f>+K13*0.22</f>
        <v>2903237.1060000001</v>
      </c>
    </row>
    <row r="59" spans="1:12" x14ac:dyDescent="0.2">
      <c r="B59" s="8"/>
      <c r="C59" s="8"/>
      <c r="E59" s="8"/>
      <c r="G59" s="57"/>
      <c r="H59" s="58"/>
      <c r="I59" s="58"/>
      <c r="J59" s="58"/>
      <c r="K59" s="58"/>
      <c r="L59" s="32" t="s">
        <v>44</v>
      </c>
    </row>
    <row r="60" spans="1:12" x14ac:dyDescent="0.2">
      <c r="A60" s="35"/>
      <c r="B60" s="9" t="s">
        <v>22</v>
      </c>
      <c r="K60" s="27">
        <v>55137741.200000003</v>
      </c>
      <c r="L60" s="59">
        <f>J10+J17+J21-J67</f>
        <v>0</v>
      </c>
    </row>
    <row r="61" spans="1:12" x14ac:dyDescent="0.2">
      <c r="A61" s="35"/>
      <c r="B61" s="9" t="s">
        <v>24</v>
      </c>
      <c r="K61" s="60">
        <v>0</v>
      </c>
      <c r="L61" s="61" t="s">
        <v>45</v>
      </c>
    </row>
    <row r="62" spans="1:12" x14ac:dyDescent="0.2">
      <c r="B62" s="35" t="s">
        <v>25</v>
      </c>
      <c r="C62" s="10"/>
      <c r="D62" s="10"/>
      <c r="E62" s="10"/>
      <c r="F62" s="37"/>
      <c r="I62" s="21"/>
      <c r="K62" s="38">
        <v>55137741.200000003</v>
      </c>
      <c r="L62" s="34">
        <f>J13+J19+J23-J66</f>
        <v>1738.410000000149</v>
      </c>
    </row>
    <row r="63" spans="1:12" x14ac:dyDescent="0.2">
      <c r="B63" s="18"/>
      <c r="H63" s="21"/>
      <c r="I63" s="21"/>
      <c r="L63" s="36" t="s">
        <v>23</v>
      </c>
    </row>
    <row r="64" spans="1:12" x14ac:dyDescent="0.2">
      <c r="B64" s="19" t="str">
        <f>+B38</f>
        <v>REVENUE DISTRIBUTION</v>
      </c>
    </row>
    <row r="65" spans="2:12" x14ac:dyDescent="0.2">
      <c r="C65" s="18" t="str">
        <f>+C39</f>
        <v>REVENUE DISTRIBUTION (N114)</v>
      </c>
      <c r="H65" s="62"/>
      <c r="K65" s="62"/>
    </row>
    <row r="66" spans="2:12" x14ac:dyDescent="0.2">
      <c r="C66" s="18"/>
      <c r="D66" s="63" t="s">
        <v>46</v>
      </c>
      <c r="F66" s="22"/>
      <c r="G66" s="20">
        <v>2895495.27</v>
      </c>
      <c r="J66" s="8">
        <f>G66</f>
        <v>2895495.27</v>
      </c>
    </row>
    <row r="67" spans="2:12" x14ac:dyDescent="0.2">
      <c r="C67" s="18"/>
      <c r="D67" s="64" t="s">
        <v>47</v>
      </c>
      <c r="F67" s="65"/>
      <c r="G67" s="23">
        <v>2965711.02</v>
      </c>
      <c r="H67" s="24"/>
      <c r="J67" s="66">
        <f>G67</f>
        <v>2965711.02</v>
      </c>
      <c r="K67" s="24"/>
    </row>
    <row r="68" spans="2:12" x14ac:dyDescent="0.2">
      <c r="H68" s="8">
        <f>SUM(G66+G67)</f>
        <v>5861206.29</v>
      </c>
      <c r="K68" s="8">
        <f>SUM(J66:J67)</f>
        <v>5861206.29</v>
      </c>
    </row>
    <row r="69" spans="2:12" x14ac:dyDescent="0.2">
      <c r="B69" s="9" t="s">
        <v>11</v>
      </c>
    </row>
    <row r="70" spans="2:12" x14ac:dyDescent="0.2">
      <c r="B70" s="8"/>
      <c r="C70" s="18" t="str">
        <f>+C42</f>
        <v>INVESTMENT INCOME (R771)</v>
      </c>
      <c r="G70" s="27">
        <v>123263.39</v>
      </c>
      <c r="J70" s="8">
        <f>+G70</f>
        <v>123263.39</v>
      </c>
    </row>
    <row r="71" spans="2:12" x14ac:dyDescent="0.2">
      <c r="C71" s="18" t="str">
        <f>+C43</f>
        <v>MISC. REVENUE</v>
      </c>
      <c r="G71" s="28"/>
      <c r="H71" s="24"/>
      <c r="J71" s="24">
        <f>+G71</f>
        <v>0</v>
      </c>
      <c r="K71" s="24"/>
    </row>
    <row r="72" spans="2:12" x14ac:dyDescent="0.2">
      <c r="B72" s="10" t="s">
        <v>30</v>
      </c>
      <c r="C72" s="8"/>
      <c r="H72" s="37">
        <f>H68+G70+G71</f>
        <v>5984469.6799999997</v>
      </c>
      <c r="K72" s="37">
        <f>K68+J70+J71</f>
        <v>5984469.6799999997</v>
      </c>
      <c r="L72" s="32" t="s">
        <v>31</v>
      </c>
    </row>
    <row r="73" spans="2:12" x14ac:dyDescent="0.2">
      <c r="L73" s="44">
        <v>962765.28</v>
      </c>
    </row>
    <row r="74" spans="2:12" x14ac:dyDescent="0.2">
      <c r="B74" s="18" t="s">
        <v>32</v>
      </c>
      <c r="L74" s="46" t="s">
        <v>33</v>
      </c>
    </row>
    <row r="75" spans="2:12" x14ac:dyDescent="0.2">
      <c r="B75" s="8"/>
      <c r="C75" s="9" t="s">
        <v>34</v>
      </c>
      <c r="G75" s="27">
        <v>5021704.4000000004</v>
      </c>
      <c r="J75" s="67">
        <f>G75</f>
        <v>5021704.4000000004</v>
      </c>
      <c r="L75" s="45">
        <f>55137741.2</f>
        <v>55137741.200000003</v>
      </c>
    </row>
    <row r="76" spans="2:12" x14ac:dyDescent="0.2">
      <c r="B76" s="18"/>
      <c r="C76" s="9" t="s">
        <v>35</v>
      </c>
      <c r="G76" s="28"/>
      <c r="H76" s="24"/>
      <c r="J76" s="24">
        <f>G76</f>
        <v>0</v>
      </c>
      <c r="K76" s="65"/>
      <c r="L76" s="46" t="s">
        <v>36</v>
      </c>
    </row>
    <row r="77" spans="2:12" x14ac:dyDescent="0.2">
      <c r="B77" s="10" t="s">
        <v>37</v>
      </c>
      <c r="H77" s="37">
        <f>G75+G76</f>
        <v>5021704.4000000004</v>
      </c>
      <c r="K77" s="37">
        <f>J75+J76</f>
        <v>5021704.4000000004</v>
      </c>
      <c r="L77" s="45">
        <f>J76</f>
        <v>0</v>
      </c>
    </row>
    <row r="78" spans="2:12" x14ac:dyDescent="0.2">
      <c r="L78" s="46" t="s">
        <v>39</v>
      </c>
    </row>
    <row r="79" spans="2:12" ht="13.5" thickBot="1" x14ac:dyDescent="0.25">
      <c r="B79" s="68" t="str">
        <f>+B53</f>
        <v>AVAILABLE CASH BALANCE JULY 31, 2025</v>
      </c>
      <c r="C79" s="68"/>
      <c r="D79" s="68"/>
      <c r="E79" s="68"/>
      <c r="H79" s="51">
        <f>K62+H72-H77</f>
        <v>56100506.480000004</v>
      </c>
      <c r="K79" s="51">
        <f>K62+K72-K77</f>
        <v>56100506.480000004</v>
      </c>
      <c r="L79" s="52">
        <f>L73+L75-L77</f>
        <v>56100506.480000004</v>
      </c>
    </row>
    <row r="80" spans="2:12" x14ac:dyDescent="0.2">
      <c r="G80" s="69"/>
      <c r="L80" s="45" t="s">
        <v>41</v>
      </c>
    </row>
    <row r="81" spans="1:12" x14ac:dyDescent="0.2">
      <c r="L81" s="55">
        <f>L79-K79</f>
        <v>0</v>
      </c>
    </row>
    <row r="83" spans="1:12" x14ac:dyDescent="0.2">
      <c r="A83" s="8"/>
      <c r="B83" s="8"/>
      <c r="C83" s="8"/>
      <c r="D83" s="8"/>
      <c r="E83" s="8"/>
    </row>
    <row r="84" spans="1:12" x14ac:dyDescent="0.2">
      <c r="A84" s="8"/>
      <c r="B84" s="8"/>
      <c r="C84" s="8"/>
      <c r="D84" s="8"/>
      <c r="E84" s="8"/>
    </row>
    <row r="85" spans="1:12" ht="13.5" thickBot="1" x14ac:dyDescent="0.25">
      <c r="A85" s="8"/>
      <c r="B85" s="8"/>
      <c r="C85" s="8"/>
      <c r="D85" s="8"/>
      <c r="E85" s="8"/>
    </row>
    <row r="86" spans="1:12" ht="15.75" thickBot="1" x14ac:dyDescent="0.3">
      <c r="A86" s="74" t="s">
        <v>48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6"/>
    </row>
    <row r="87" spans="1:12" ht="29.45" customHeight="1" x14ac:dyDescent="0.2">
      <c r="A87" s="70" t="s">
        <v>49</v>
      </c>
      <c r="B87" s="71"/>
      <c r="C87" s="77" t="s">
        <v>50</v>
      </c>
      <c r="D87" s="77"/>
      <c r="E87" s="77"/>
      <c r="F87" s="77"/>
      <c r="G87" s="77"/>
      <c r="H87" s="77"/>
      <c r="I87" s="77"/>
      <c r="J87" s="77"/>
      <c r="K87" s="77"/>
      <c r="L87" s="78"/>
    </row>
    <row r="88" spans="1:12" ht="31.5" customHeight="1" thickBot="1" x14ac:dyDescent="0.3">
      <c r="A88" s="72" t="s">
        <v>51</v>
      </c>
      <c r="B88" s="73"/>
      <c r="C88" s="79" t="s">
        <v>52</v>
      </c>
      <c r="D88" s="79"/>
      <c r="E88" s="79"/>
      <c r="F88" s="79"/>
      <c r="G88" s="79"/>
      <c r="H88" s="79"/>
      <c r="I88" s="79"/>
      <c r="J88" s="79"/>
      <c r="K88" s="79"/>
      <c r="L88" s="80"/>
    </row>
  </sheetData>
  <mergeCells count="3">
    <mergeCell ref="A86:L86"/>
    <mergeCell ref="C87:L87"/>
    <mergeCell ref="C88:L88"/>
  </mergeCells>
  <printOptions horizontalCentered="1" verticalCentered="1"/>
  <pageMargins left="0" right="0" top="0" bottom="0" header="0" footer="0"/>
  <pageSetup scale="38" orientation="portrait" horizontalDpi="300" verticalDpi="3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WKSHT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Quisenberry, Kurgan D (Finance)</dc:creator>
  <cp:lastModifiedBy>Quisenberry, Kurgan D (Finance)</cp:lastModifiedBy>
  <dcterms:created xsi:type="dcterms:W3CDTF">2025-09-15T19:46:33Z</dcterms:created>
  <dcterms:modified xsi:type="dcterms:W3CDTF">2025-09-15T19:48:46Z</dcterms:modified>
</cp:coreProperties>
</file>